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str-dgrh-a1-1\@@Bureau Dgrha1-1\2021\Qualification\Note DGRH\"/>
    </mc:Choice>
  </mc:AlternateContent>
  <bookViews>
    <workbookView xWindow="-120" yWindow="-120" windowWidth="20610" windowHeight="7530" tabRatio="840"/>
  </bookViews>
  <sheets>
    <sheet name="intercalaire 0" sheetId="1" r:id="rId1"/>
    <sheet name="tabmat" sheetId="58" r:id="rId2"/>
    <sheet name="intercalaire 1" sheetId="12" r:id="rId3"/>
    <sheet name="recap 2021" sheetId="2" r:id="rId4"/>
    <sheet name="examinésTotal" sheetId="3" r:id="rId5"/>
    <sheet name="examinésqualifiésssHS" sheetId="37" r:id="rId6"/>
    <sheet name="examinésqualifiésavecHS" sheetId="38" r:id="rId7"/>
    <sheet name="examinésqualifiéster" sheetId="39" r:id="rId8"/>
    <sheet name="hors_section" sheetId="33" r:id="rId9"/>
    <sheet name="qualifsectsexe" sheetId="5" r:id="rId10"/>
    <sheet name="tableau qualifications" sheetId="35" r:id="rId11"/>
    <sheet name="age des qualifiés" sheetId="7" r:id="rId12"/>
    <sheet name="Feuil2" sheetId="53" state="hidden" r:id="rId13"/>
    <sheet name="Qualif PR" sheetId="8" r:id="rId14"/>
    <sheet name="Qualif MCF" sheetId="9" r:id="rId15"/>
    <sheet name="historique MCF 2010-2020" sheetId="10" r:id="rId16"/>
    <sheet name="historique PR 2011-2021" sheetId="11" r:id="rId17"/>
    <sheet name="MCF et PR 1qualif" sheetId="13" r:id="rId18"/>
    <sheet name="MCF 2 qualif" sheetId="54" r:id="rId19"/>
    <sheet name="PR 2 qualif" sheetId="55" r:id="rId20"/>
    <sheet name="intercalaire 2" sheetId="22" r:id="rId21"/>
    <sheet name="non candidats" sheetId="60" r:id="rId22"/>
    <sheet name="qualif &amp; non conc" sheetId="61" r:id="rId23"/>
    <sheet name="qualif &amp; postes" sheetId="62" r:id="rId24"/>
    <sheet name="2017" sheetId="63" r:id="rId25"/>
    <sheet name="BILAN_2017" sheetId="64" r:id="rId26"/>
    <sheet name="intercalaire 3" sheetId="26" r:id="rId27"/>
    <sheet name="Nomenclature CNU" sheetId="56" r:id="rId28"/>
    <sheet name="fiche technique" sheetId="28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BD1" localSheetId="24">#REF!</definedName>
    <definedName name="_BD1" localSheetId="18">#REF!</definedName>
    <definedName name="_BD1" localSheetId="19">#REF!</definedName>
    <definedName name="_BD1">#REF!</definedName>
    <definedName name="_CPT1" localSheetId="24">#REF!</definedName>
    <definedName name="_CPT1">#REF!</definedName>
    <definedName name="_xlnm._FilterDatabase" localSheetId="12" hidden="1">Feuil2!$F$2:$H$2</definedName>
    <definedName name="_xlnm._FilterDatabase" localSheetId="27" hidden="1">'Nomenclature CNU'!$A$6:$E$66</definedName>
    <definedName name="_FRM1" localSheetId="24">#REF!</definedName>
    <definedName name="_FRM1" localSheetId="18">#REF!</definedName>
    <definedName name="_FRM1" localSheetId="19">#REF!</definedName>
    <definedName name="_FRM1">#REF!</definedName>
    <definedName name="_FRM2" localSheetId="24">#REF!</definedName>
    <definedName name="_FRM2" localSheetId="18">#REF!</definedName>
    <definedName name="_FRM2">#REF!</definedName>
    <definedName name="_IMP1" localSheetId="24">#REF!</definedName>
    <definedName name="_IMP1">#REF!</definedName>
    <definedName name="_IMP2" localSheetId="24">#REF!</definedName>
    <definedName name="_IMP2">#REF!</definedName>
    <definedName name="_lib1" localSheetId="24">#REF!</definedName>
    <definedName name="_lib1">#REF!</definedName>
    <definedName name="_mcf1" localSheetId="24">#REF!</definedName>
    <definedName name="_mcf1">#REF!</definedName>
    <definedName name="_mcf2" localSheetId="24">#REF!</definedName>
    <definedName name="_mcf2">#REF!</definedName>
    <definedName name="_mcf3" localSheetId="24">#REF!</definedName>
    <definedName name="_mcf3">#REF!</definedName>
    <definedName name="_pr92" localSheetId="24">#REF!</definedName>
    <definedName name="_pr92">#REF!</definedName>
    <definedName name="_tab1" localSheetId="24">#REF!</definedName>
    <definedName name="_tab1">#REF!</definedName>
    <definedName name="_tab2" localSheetId="24">#REF!</definedName>
    <definedName name="_tab2">#REF!</definedName>
    <definedName name="_tab3" localSheetId="24">#REF!</definedName>
    <definedName name="_tab3">#REF!</definedName>
    <definedName name="_tab7" localSheetId="24">#REF!</definedName>
    <definedName name="_tab7">#REF!</definedName>
    <definedName name="_tab8" localSheetId="24">#REF!</definedName>
    <definedName name="_tab8">#REF!</definedName>
    <definedName name="_tab9" localSheetId="24">#REF!</definedName>
    <definedName name="_tab9">#REF!</definedName>
    <definedName name="aa" localSheetId="24">#REF!</definedName>
    <definedName name="aa">#REF!</definedName>
    <definedName name="ab" localSheetId="24">#REF!</definedName>
    <definedName name="ab">#REF!</definedName>
    <definedName name="an">"donnee99!$B$1"</definedName>
    <definedName name="an_27">"gd98!$B$1"</definedName>
    <definedName name="ANNEE">'fiche technique'!$B$1</definedName>
    <definedName name="ASSOCIE_GD" localSheetId="27">'[1]4_NON_PERMANENTS'!$AD$15:$AE$18</definedName>
    <definedName name="ASSOCIE_GD">'[2]4_NON_PERMANENTS'!$AD$15:$AE$18</definedName>
    <definedName name="ASSOCIE_GROUPE" localSheetId="27">'[1]4_NON_PERMANENTS'!$AD$1:$AE$12</definedName>
    <definedName name="ASSOCIE_GROUPE">'[2]4_NON_PERMANENTS'!$AD$1:$AE$12</definedName>
    <definedName name="ASSOCIE_SECTION" localSheetId="27">'[1]4_NON_PERMANENTS'!$AA$1:$AB$54</definedName>
    <definedName name="ASSOCIE_SECTION">'[2]4_NON_PERMANENTS'!$AA$1:$AB$53</definedName>
    <definedName name="ATER_GD" localSheetId="27">'[1]4_NON_PERMANENTS'!$L$15:$M$18</definedName>
    <definedName name="ATER_GD">'[2]4_NON_PERMANENTS'!$L$15:$M$18</definedName>
    <definedName name="ATER_GROUPE" localSheetId="27">'[1]4_NON_PERMANENTS'!$L$1:$M$13</definedName>
    <definedName name="ATER_GROUPE">'[2]4_NON_PERMANENTS'!$L$1:$M$13</definedName>
    <definedName name="ATER_SECTION" localSheetId="27">'[1]4_NON_PERMANENTS'!$I$1:$J$56</definedName>
    <definedName name="ATER_SECTION">'[2]4_NON_PERMANENTS'!$I$1:$J$55</definedName>
    <definedName name="azdf" localSheetId="24">#REF!</definedName>
    <definedName name="azdf" localSheetId="18">#REF!</definedName>
    <definedName name="azdf" localSheetId="19">#REF!</definedName>
    <definedName name="azdf">#REF!</definedName>
    <definedName name="_xlnm.Database" localSheetId="24">#REF!</definedName>
    <definedName name="_xlnm.Database">#REF!</definedName>
    <definedName name="base_nat">'[3]promos2009 via BO'!$A$1:'[3]promos2009 via BO'!$A$1:$N$1186</definedName>
    <definedName name="bb" localSheetId="24">#REF!</definedName>
    <definedName name="bb">#REF!</definedName>
    <definedName name="bbb">'[4]Tableau de données'!$A$2:$B$32</definedName>
    <definedName name="bbcc">[5]Feuil1!$A$2:$C$45</definedName>
    <definedName name="BCL_REC" localSheetId="24">#REF!</definedName>
    <definedName name="BCL_REC" localSheetId="18">#REF!</definedName>
    <definedName name="BCL_REC" localSheetId="19">#REF!</definedName>
    <definedName name="BCL_REC">#REF!</definedName>
    <definedName name="bd" localSheetId="24">#REF!</definedName>
    <definedName name="bd">#REF!</definedName>
    <definedName name="bdd" localSheetId="24">#REF!</definedName>
    <definedName name="bdd">#REF!</definedName>
    <definedName name="BOX_MCF_GD" localSheetId="27">'[1]2_2_BOXPLOT'!$B$96:$J$99</definedName>
    <definedName name="BOX_MCF_GD">'[2]2_2_BOXPLOT'!$B$96:$J$99</definedName>
    <definedName name="BOX_MCF_GROUPE" localSheetId="27">'[1]2_2_BOXPLOT'!$B$68:$J$80</definedName>
    <definedName name="BOX_MCF_GROUPE">'[2]2_2_BOXPLOT'!$B$68:$J$80</definedName>
    <definedName name="BOX_PR_GD" localSheetId="27">'[1]2_2_BOXPLOT'!$B$100:$J$103</definedName>
    <definedName name="BOX_PR_GD">'[2]2_2_BOXPLOT'!$B$100:$J$103</definedName>
    <definedName name="BOX_PR_GROUPE" localSheetId="27">'[1]2_2_BOXPLOT'!$B$81:$J$93</definedName>
    <definedName name="BOX_PR_GROUPE">'[2]2_2_BOXPLOT'!$B$81:$J$93</definedName>
    <definedName name="CANDIDATS_MCF_GD" localSheetId="27">'[1]3_2_CANDIDATS_MCF'!$A$84:$U$88</definedName>
    <definedName name="CANDIDATS_MCF_GD">'[2]3_2_CANDIDATS_MCF'!$A$84:$U$88</definedName>
    <definedName name="CANDIDATS_MCF_GROUPE" localSheetId="27">'[1]3_2_CANDIDATS_MCF'!$A$65:$U$78</definedName>
    <definedName name="CANDIDATS_MCF_GROUPE">'[2]3_2_CANDIDATS_MCF'!$A$65:$V$78</definedName>
    <definedName name="CANDIDATS_MCF_SECTION" localSheetId="27">'[1]3_2_CANDIDATS_MCF'!$A$2:$U$59</definedName>
    <definedName name="CANDIDATS_MCF_SECTION">'[2]3_2_CANDIDATS_MCF'!$A$2:$U$59</definedName>
    <definedName name="CANDIDATS_PR_GD" localSheetId="27">'[1]3_2_CANDIDATS_PR'!$A$80:$U$85</definedName>
    <definedName name="CANDIDATS_PR_GD">'[2]3_2_CANDIDATS_PR'!$A$80:$U$85</definedName>
    <definedName name="CANDIDATS_PR_GROUPE" localSheetId="27">'[1]3_2_CANDIDATS_PR'!$A$63:$U$75</definedName>
    <definedName name="CANDIDATS_PR_GROUPE">'[2]3_2_CANDIDATS_PR'!$A$63:$V$76</definedName>
    <definedName name="CANDIDATS_PR_SECTION" localSheetId="27">'[1]3_2_CANDIDATS_PR'!$A$1:$U$59</definedName>
    <definedName name="CANDIDATS_PR_SECTION">'[2]3_2_CANDIDATS_PR'!$A$1:$U$59</definedName>
    <definedName name="cb" localSheetId="24">#REF!</definedName>
    <definedName name="cb" localSheetId="18">#REF!</definedName>
    <definedName name="cb" localSheetId="27">#REF!</definedName>
    <definedName name="cb" localSheetId="19">#REF!</definedName>
    <definedName name="cb">#REF!</definedName>
    <definedName name="cc" localSheetId="24">#REF!</definedName>
    <definedName name="cc" localSheetId="18">#REF!</definedName>
    <definedName name="cc" localSheetId="19">#REF!</definedName>
    <definedName name="cc">#REF!</definedName>
    <definedName name="clecr" localSheetId="24">#REF!</definedName>
    <definedName name="clecr" localSheetId="18">#REF!</definedName>
    <definedName name="clecr" localSheetId="19">#REF!</definedName>
    <definedName name="clecr">#REF!</definedName>
    <definedName name="clecr_27" localSheetId="24">#REF!</definedName>
    <definedName name="clecr_27">#REF!</definedName>
    <definedName name="cledr" localSheetId="24">#REF!</definedName>
    <definedName name="cledr">#REF!</definedName>
    <definedName name="cledr_27" localSheetId="24">#REF!</definedName>
    <definedName name="cledr_27">#REF!</definedName>
    <definedName name="CPT1_25" localSheetId="24">#REF!</definedName>
    <definedName name="CPT1_25">#REF!</definedName>
    <definedName name="DATE" localSheetId="24">#REF!</definedName>
    <definedName name="DATE">#REF!</definedName>
    <definedName name="DC_GD" localSheetId="27">'[1]4_NON_PERMANENTS'!$E$19:$G$24</definedName>
    <definedName name="DC_GD">'[2]4_NON_PERMANENTS'!$E$19:$G$24</definedName>
    <definedName name="DC_GROUPE" localSheetId="27">'[1]4_NON_PERMANENTS'!$E$3:$G$17</definedName>
    <definedName name="DC_GROUPE">'[2]4_NON_PERMANENTS'!$E$3:$G$17</definedName>
    <definedName name="DC_SECTION" localSheetId="27">'[1]4_NON_PERMANENTS'!$A$3:$C$60</definedName>
    <definedName name="DC_SECTION">'[2]4_NON_PERMANENTS'!$A$3:$C$60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 localSheetId="27">'[1]5_EFFECTIF_PR'!$A$3:$EQ$61</definedName>
    <definedName name="EFF_PR_ETAB">'[2]5_EFFECTIF_PR'!$A$3:$EO$60</definedName>
    <definedName name="EFFECTIF_MCF_ETAB" localSheetId="27">'[1]5_EFFECTIF_MCF'!$A$2:$EQ$61</definedName>
    <definedName name="EFFECTIF_MCF_ETAB">'[2]5_EFFECTIF_MCF'!$A$2:$EO$61</definedName>
    <definedName name="Effectifs_en_Activité" localSheetId="24">#REF!</definedName>
    <definedName name="Effectifs_en_Activité" localSheetId="18">#REF!</definedName>
    <definedName name="Effectifs_en_Activité" localSheetId="19">#REF!</definedName>
    <definedName name="Effectifs_en_Activité">#REF!</definedName>
    <definedName name="Enseigndec2000" localSheetId="24">#REF!</definedName>
    <definedName name="Enseigndec2000">#REF!</definedName>
    <definedName name="enseigntotaldec2000" localSheetId="24">#REF!</definedName>
    <definedName name="enseigntotaldec2000">#REF!</definedName>
    <definedName name="etudiants_etab">[6]EFF_ETUDIANTS!$G$2:$H$145</definedName>
    <definedName name="etudiants_typo">[6]EFF_ETUDIANTS!$A$1:$B$11</definedName>
    <definedName name="Excel_BuiltIn_Database" localSheetId="24">#REF!</definedName>
    <definedName name="Excel_BuiltIn_Database" localSheetId="27">#REF!</definedName>
    <definedName name="Excel_BuiltIn_Database">#REF!</definedName>
    <definedName name="Excel_BuiltIn_Database_14" localSheetId="24">#REF!</definedName>
    <definedName name="Excel_BuiltIn_Database_14" localSheetId="27">#REF!</definedName>
    <definedName name="Excel_BuiltIn_Database_14">#REF!</definedName>
    <definedName name="Excel_BuiltIn_Database_15" localSheetId="24">#REF!</definedName>
    <definedName name="Excel_BuiltIn_Database_15">#REF!</definedName>
    <definedName name="Excel_BuiltIn_Database_16" localSheetId="24">#REF!</definedName>
    <definedName name="Excel_BuiltIn_Database_16">#REF!</definedName>
    <definedName name="Excel_BuiltIn_Database_17" localSheetId="24">#REF!</definedName>
    <definedName name="Excel_BuiltIn_Database_17">#REF!</definedName>
    <definedName name="Excel_BuiltIn_Database_18" localSheetId="24">#REF!</definedName>
    <definedName name="Excel_BuiltIn_Database_18">#REF!</definedName>
    <definedName name="Excel_BuiltIn_Database_19" localSheetId="24">#REF!</definedName>
    <definedName name="Excel_BuiltIn_Database_19">#REF!</definedName>
    <definedName name="Excel_BuiltIn_Database_21" localSheetId="24">#REF!</definedName>
    <definedName name="Excel_BuiltIn_Database_21">#REF!</definedName>
    <definedName name="Excel_BuiltIn_Database_23" localSheetId="24">'[7]non candidats'!#REF!</definedName>
    <definedName name="Excel_BuiltIn_Database_23" localSheetId="27">'[8]non candidats'!#REF!</definedName>
    <definedName name="Excel_BuiltIn_Database_23">'[7]non candidats'!#REF!</definedName>
    <definedName name="Excel_BuiltIn_Database_24" localSheetId="24">#REF!</definedName>
    <definedName name="Excel_BuiltIn_Database_24" localSheetId="18">#REF!</definedName>
    <definedName name="Excel_BuiltIn_Database_24" localSheetId="19">#REF!</definedName>
    <definedName name="Excel_BuiltIn_Database_24">#REF!</definedName>
    <definedName name="Excel_BuiltIn_Database_25" localSheetId="24">#REF!</definedName>
    <definedName name="Excel_BuiltIn_Database_25">#REF!</definedName>
    <definedName name="Excel_BuiltIn_Database_27" localSheetId="24">#REF!</definedName>
    <definedName name="Excel_BuiltIn_Database_27">#REF!</definedName>
    <definedName name="Excel_BuiltIn_Database_6" localSheetId="24">#REF!</definedName>
    <definedName name="Excel_BuiltIn_Database_6">#REF!</definedName>
    <definedName name="Excel_BuiltIn_Database_7" localSheetId="24">#REF!</definedName>
    <definedName name="Excel_BuiltIn_Database_7">#REF!</definedName>
    <definedName name="FORMAT" localSheetId="24">#REF!</definedName>
    <definedName name="FORMAT">#REF!</definedName>
    <definedName name="FORMAT2" localSheetId="24">#REF!</definedName>
    <definedName name="FORMAT2">#REF!</definedName>
    <definedName name="gd98_cum_mcf" localSheetId="24">#REF!</definedName>
    <definedName name="gd98_cum_mcf">#REF!</definedName>
    <definedName name="gd98_cum_pr" localSheetId="24">#REF!</definedName>
    <definedName name="gd98_cum_pr">#REF!</definedName>
    <definedName name="gd98_cum_tot" localSheetId="24">#REF!</definedName>
    <definedName name="gd98_cum_tot">#REF!</definedName>
    <definedName name="gd98_eff_moyen" localSheetId="24">#REF!</definedName>
    <definedName name="gd98_eff_moyen">#REF!</definedName>
    <definedName name="gd98_mcf_tot" localSheetId="24">#REF!</definedName>
    <definedName name="gd98_mcf_tot">#REF!</definedName>
    <definedName name="gd98_median_mcf" localSheetId="24">#REF!</definedName>
    <definedName name="gd98_median_mcf">#REF!</definedName>
    <definedName name="gd98_median_pr" localSheetId="24">#REF!</definedName>
    <definedName name="gd98_median_pr">#REF!</definedName>
    <definedName name="gd98_median_tot" localSheetId="24">#REF!</definedName>
    <definedName name="gd98_median_tot">#REF!</definedName>
    <definedName name="gd98_pr_tot" localSheetId="24">#REF!</definedName>
    <definedName name="gd98_pr_tot">#REF!</definedName>
    <definedName name="gd98_tot_tot" localSheetId="24">#REF!</definedName>
    <definedName name="gd98_tot_tot">#REF!</definedName>
    <definedName name="gp98_cum_mcf" localSheetId="24">#REF!</definedName>
    <definedName name="gp98_cum_mcf">#REF!</definedName>
    <definedName name="gp98_cum_mcf_19" localSheetId="24">#REF!</definedName>
    <definedName name="gp98_cum_mcf_19">#REF!</definedName>
    <definedName name="gp98_cum_mcf_21" localSheetId="24">#REF!</definedName>
    <definedName name="gp98_cum_mcf_21">#REF!</definedName>
    <definedName name="gp98_cum_mcf_23" localSheetId="24">#REF!</definedName>
    <definedName name="gp98_cum_mcf_23">#REF!</definedName>
    <definedName name="gp98_cum_mcf_25" localSheetId="24">#REF!</definedName>
    <definedName name="gp98_cum_mcf_25">#REF!</definedName>
    <definedName name="gp98_cum_mcf_27" localSheetId="24">#REF!</definedName>
    <definedName name="gp98_cum_mcf_27">#REF!</definedName>
    <definedName name="gp98_cum_mcf_6" localSheetId="24">#REF!</definedName>
    <definedName name="gp98_cum_mcf_6">#REF!</definedName>
    <definedName name="gp98_cum_pr" localSheetId="24">#REF!</definedName>
    <definedName name="gp98_cum_pr">#REF!</definedName>
    <definedName name="gp98_cum_pr_19" localSheetId="24">#REF!</definedName>
    <definedName name="gp98_cum_pr_19">#REF!</definedName>
    <definedName name="gp98_cum_pr_21" localSheetId="24">#REF!</definedName>
    <definedName name="gp98_cum_pr_21">#REF!</definedName>
    <definedName name="gp98_cum_pr_23" localSheetId="24">#REF!</definedName>
    <definedName name="gp98_cum_pr_23">#REF!</definedName>
    <definedName name="gp98_cum_pr_25" localSheetId="24">#REF!</definedName>
    <definedName name="gp98_cum_pr_25">#REF!</definedName>
    <definedName name="gp98_cum_pr_27" localSheetId="24">#REF!</definedName>
    <definedName name="gp98_cum_pr_27">#REF!</definedName>
    <definedName name="gp98_cum_pr_6" localSheetId="24">#REF!</definedName>
    <definedName name="gp98_cum_pr_6">#REF!</definedName>
    <definedName name="gp98_cum_tot" localSheetId="24">#REF!</definedName>
    <definedName name="gp98_cum_tot">#REF!</definedName>
    <definedName name="gp98_cum_tot_19" localSheetId="24">#REF!</definedName>
    <definedName name="gp98_cum_tot_19">#REF!</definedName>
    <definedName name="gp98_cum_tot_21" localSheetId="24">#REF!</definedName>
    <definedName name="gp98_cum_tot_21">#REF!</definedName>
    <definedName name="gp98_cum_tot_23" localSheetId="24">#REF!</definedName>
    <definedName name="gp98_cum_tot_23">#REF!</definedName>
    <definedName name="gp98_cum_tot_25" localSheetId="24">#REF!</definedName>
    <definedName name="gp98_cum_tot_25">#REF!</definedName>
    <definedName name="gp98_cum_tot_27" localSheetId="24">#REF!</definedName>
    <definedName name="gp98_cum_tot_27">#REF!</definedName>
    <definedName name="gp98_cum_tot_6" localSheetId="24">#REF!</definedName>
    <definedName name="gp98_cum_tot_6">#REF!</definedName>
    <definedName name="gp98_eff_moyen" localSheetId="24">#REF!</definedName>
    <definedName name="gp98_eff_moyen">#REF!</definedName>
    <definedName name="gp98_eff_moyen_19" localSheetId="24">#REF!</definedName>
    <definedName name="gp98_eff_moyen_19">#REF!</definedName>
    <definedName name="gp98_eff_moyen_21" localSheetId="24">#REF!</definedName>
    <definedName name="gp98_eff_moyen_21">#REF!</definedName>
    <definedName name="gp98_eff_moyen_23" localSheetId="24">#REF!</definedName>
    <definedName name="gp98_eff_moyen_23">#REF!</definedName>
    <definedName name="gp98_eff_moyen_25" localSheetId="24">#REF!</definedName>
    <definedName name="gp98_eff_moyen_25">#REF!</definedName>
    <definedName name="gp98_eff_moyen_27" localSheetId="24">#REF!</definedName>
    <definedName name="gp98_eff_moyen_27">#REF!</definedName>
    <definedName name="gp98_eff_moyen_6" localSheetId="24">#REF!</definedName>
    <definedName name="gp98_eff_moyen_6">#REF!</definedName>
    <definedName name="gp98_mcf_tot" localSheetId="24">#REF!</definedName>
    <definedName name="gp98_mcf_tot">#REF!</definedName>
    <definedName name="gp98_mcf_tot_19" localSheetId="24">#REF!</definedName>
    <definedName name="gp98_mcf_tot_19">#REF!</definedName>
    <definedName name="gp98_mcf_tot_21" localSheetId="24">#REF!</definedName>
    <definedName name="gp98_mcf_tot_21">#REF!</definedName>
    <definedName name="gp98_mcf_tot_23" localSheetId="24">#REF!</definedName>
    <definedName name="gp98_mcf_tot_23">#REF!</definedName>
    <definedName name="gp98_mcf_tot_25" localSheetId="24">#REF!</definedName>
    <definedName name="gp98_mcf_tot_25">#REF!</definedName>
    <definedName name="gp98_mcf_tot_27" localSheetId="24">#REF!</definedName>
    <definedName name="gp98_mcf_tot_27">#REF!</definedName>
    <definedName name="gp98_mcf_tot_6" localSheetId="24">#REF!</definedName>
    <definedName name="gp98_mcf_tot_6">#REF!</definedName>
    <definedName name="gp98_median_mcf" localSheetId="24">#REF!</definedName>
    <definedName name="gp98_median_mcf">#REF!</definedName>
    <definedName name="gp98_median_mcf_19" localSheetId="24">#REF!</definedName>
    <definedName name="gp98_median_mcf_19">#REF!</definedName>
    <definedName name="gp98_median_mcf_21" localSheetId="24">#REF!</definedName>
    <definedName name="gp98_median_mcf_21">#REF!</definedName>
    <definedName name="gp98_median_mcf_23" localSheetId="24">#REF!</definedName>
    <definedName name="gp98_median_mcf_23">#REF!</definedName>
    <definedName name="gp98_median_mcf_25" localSheetId="24">#REF!</definedName>
    <definedName name="gp98_median_mcf_25">#REF!</definedName>
    <definedName name="gp98_median_mcf_27" localSheetId="24">#REF!</definedName>
    <definedName name="gp98_median_mcf_27">#REF!</definedName>
    <definedName name="gp98_median_mcf_6" localSheetId="24">#REF!</definedName>
    <definedName name="gp98_median_mcf_6">#REF!</definedName>
    <definedName name="gp98_median_pr" localSheetId="24">#REF!</definedName>
    <definedName name="gp98_median_pr">#REF!</definedName>
    <definedName name="gp98_median_pr_19" localSheetId="24">#REF!</definedName>
    <definedName name="gp98_median_pr_19">#REF!</definedName>
    <definedName name="gp98_median_pr_21" localSheetId="24">#REF!</definedName>
    <definedName name="gp98_median_pr_21">#REF!</definedName>
    <definedName name="gp98_median_pr_23" localSheetId="24">#REF!</definedName>
    <definedName name="gp98_median_pr_23">#REF!</definedName>
    <definedName name="gp98_median_pr_25" localSheetId="24">#REF!</definedName>
    <definedName name="gp98_median_pr_25">#REF!</definedName>
    <definedName name="gp98_median_pr_27" localSheetId="24">#REF!</definedName>
    <definedName name="gp98_median_pr_27">#REF!</definedName>
    <definedName name="gp98_median_pr_6" localSheetId="24">#REF!</definedName>
    <definedName name="gp98_median_pr_6">#REF!</definedName>
    <definedName name="gp98_median_tot" localSheetId="24">#REF!</definedName>
    <definedName name="gp98_median_tot">#REF!</definedName>
    <definedName name="gp98_median_tot_19" localSheetId="24">#REF!</definedName>
    <definedName name="gp98_median_tot_19">#REF!</definedName>
    <definedName name="gp98_median_tot_21" localSheetId="24">#REF!</definedName>
    <definedName name="gp98_median_tot_21">#REF!</definedName>
    <definedName name="gp98_median_tot_23" localSheetId="24">#REF!</definedName>
    <definedName name="gp98_median_tot_23">#REF!</definedName>
    <definedName name="gp98_median_tot_25" localSheetId="24">#REF!</definedName>
    <definedName name="gp98_median_tot_25">#REF!</definedName>
    <definedName name="gp98_median_tot_27" localSheetId="24">#REF!</definedName>
    <definedName name="gp98_median_tot_27">#REF!</definedName>
    <definedName name="gp98_median_tot_6" localSheetId="24">#REF!</definedName>
    <definedName name="gp98_median_tot_6">#REF!</definedName>
    <definedName name="gp98_pr_tot" localSheetId="24">#REF!</definedName>
    <definedName name="gp98_pr_tot">#REF!</definedName>
    <definedName name="gp98_pr_tot_19" localSheetId="24">#REF!</definedName>
    <definedName name="gp98_pr_tot_19">#REF!</definedName>
    <definedName name="gp98_pr_tot_21" localSheetId="24">#REF!</definedName>
    <definedName name="gp98_pr_tot_21">#REF!</definedName>
    <definedName name="gp98_pr_tot_23" localSheetId="24">#REF!</definedName>
    <definedName name="gp98_pr_tot_23">#REF!</definedName>
    <definedName name="gp98_pr_tot_25" localSheetId="24">#REF!</definedName>
    <definedName name="gp98_pr_tot_25">#REF!</definedName>
    <definedName name="gp98_pr_tot_27" localSheetId="24">#REF!</definedName>
    <definedName name="gp98_pr_tot_27">#REF!</definedName>
    <definedName name="gp98_pr_tot_6" localSheetId="24">#REF!</definedName>
    <definedName name="gp98_pr_tot_6">#REF!</definedName>
    <definedName name="gp98_tot_tot" localSheetId="24">#REF!</definedName>
    <definedName name="gp98_tot_tot">#REF!</definedName>
    <definedName name="gp98_tot_tot_19" localSheetId="24">#REF!</definedName>
    <definedName name="gp98_tot_tot_19">#REF!</definedName>
    <definedName name="gp98_tot_tot_21" localSheetId="24">#REF!</definedName>
    <definedName name="gp98_tot_tot_21">#REF!</definedName>
    <definedName name="gp98_tot_tot_23" localSheetId="24">#REF!</definedName>
    <definedName name="gp98_tot_tot_23">#REF!</definedName>
    <definedName name="gp98_tot_tot_25" localSheetId="24">#REF!</definedName>
    <definedName name="gp98_tot_tot_25">#REF!</definedName>
    <definedName name="gp98_tot_tot_27" localSheetId="24">#REF!</definedName>
    <definedName name="gp98_tot_tot_27">#REF!</definedName>
    <definedName name="gp98_tot_tot_6" localSheetId="24">#REF!</definedName>
    <definedName name="gp98_tot_tot_6">#REF!</definedName>
    <definedName name="groupe" localSheetId="24">#REF!</definedName>
    <definedName name="groupe">#REF!</definedName>
    <definedName name="groupe_2008">[6]REDEPLOIEMENT!$A$158:$O$302</definedName>
    <definedName name="groupe_2012">[6]REDEPLOIEMENT!$A$5:$O$151</definedName>
    <definedName name="HISTO_GD" localSheetId="27">[1]HISTORI!$N$20:$X$26</definedName>
    <definedName name="HISTO_GD">[2]HISTORI!$N$20:$X$26</definedName>
    <definedName name="HISTO_GROUPE" localSheetId="27">[1]HISTORI!$N$1:$X$16</definedName>
    <definedName name="HISTO_GROUPE">[2]HISTORI!$N$1:$X$16</definedName>
    <definedName name="HISTO_SECTION" localSheetId="27">[1]HISTORI!$A$3:$K$60</definedName>
    <definedName name="HISTO_SECTION">[2]HISTORI!$A$3:$K$60</definedName>
    <definedName name="IMP" localSheetId="24">#REF!</definedName>
    <definedName name="IMP" localSheetId="18">#REF!</definedName>
    <definedName name="IMP" localSheetId="27">#REF!</definedName>
    <definedName name="IMP" localSheetId="19">#REF!</definedName>
    <definedName name="IMP">#REF!</definedName>
    <definedName name="_xlnm.Print_Titles" localSheetId="18">'MCF 2 qualif'!$1:$6</definedName>
    <definedName name="INVITE_GD" localSheetId="27">'[1]4_NON_PERMANENTS'!$X$15:$Y$18</definedName>
    <definedName name="INVITE_GD">'[2]4_NON_PERMANENTS'!$X$15:$Y$18</definedName>
    <definedName name="INVITE_GROUPE" localSheetId="27">'[1]4_NON_PERMANENTS'!$X$1:$Y$13</definedName>
    <definedName name="INVITE_GROUPE">'[2]4_NON_PERMANENTS'!$X$1:$Y$13</definedName>
    <definedName name="INVITE_SECTION" localSheetId="27">'[1]4_NON_PERMANENTS'!$U$1:$V$56</definedName>
    <definedName name="INVITE_SECTION">'[2]4_NON_PERMANENTS'!$U$1:$V$54</definedName>
    <definedName name="lib_section" localSheetId="24">#REF!</definedName>
    <definedName name="lib_section" localSheetId="18">#REF!</definedName>
    <definedName name="lib_section" localSheetId="19">#REF!</definedName>
    <definedName name="lib_section">#REF!</definedName>
    <definedName name="lib_section_27" localSheetId="24">#REF!</definedName>
    <definedName name="lib_section_27">#REF!</definedName>
    <definedName name="LIEN_CNU" localSheetId="27">[1]P1!$T$1</definedName>
    <definedName name="LIEN_CNU">[2]P1!$T$1</definedName>
    <definedName name="LIEN_GD" localSheetId="27">[1]P1!$V$1</definedName>
    <definedName name="LIEN_GD">[2]P1!$V$1</definedName>
    <definedName name="LIEN_GROUPE" localSheetId="27">[1]P1!$U$1</definedName>
    <definedName name="LIEN_GROUPE">[2]P1!$U$1</definedName>
    <definedName name="LISTE_SECTION" localSheetId="27">[1]LISTE_SECTION!$A$2:$E$58</definedName>
    <definedName name="LISTE_SECTION">[2]LISTE_SECTION!$A$2:$E$58</definedName>
    <definedName name="LML_GD" localSheetId="27">'[1]4_NON_PERMANENTS'!$R$17:$S$20</definedName>
    <definedName name="LML_GD">'[2]4_NON_PERMANENTS'!$R$17:$S$20</definedName>
    <definedName name="LML_GROUPE" localSheetId="27">'[1]4_NON_PERMANENTS'!$R$1:$S$13</definedName>
    <definedName name="LML_GROUPE">'[2]4_NON_PERMANENTS'!$R$1:$S$13</definedName>
    <definedName name="LML_SECTION" localSheetId="27">'[1]4_NON_PERMANENTS'!$O$1:$P$56</definedName>
    <definedName name="LML_SECTION">'[2]4_NON_PERMANENTS'!$O$1:$P$56</definedName>
    <definedName name="MED_MCF_FEMME" localSheetId="27">'[1]2_2_MEDIANE'!$C$62:$E$118</definedName>
    <definedName name="MED_MCF_FEMME">'[2]2_2_MEDIANE'!$C$62:$E$118</definedName>
    <definedName name="MED_MCF_HOMME" localSheetId="27">'[1]2_2_MEDIANE'!$I$62:$K$118</definedName>
    <definedName name="MED_MCF_HOMME">'[2]2_2_MEDIANE'!$I$62:$K$118</definedName>
    <definedName name="MED_MCF_TOTAL" localSheetId="27">'[1]2_2_MEDIANE'!$O$62:$Q$118</definedName>
    <definedName name="MED_MCF_TOTAL">'[2]2_2_MEDIANE'!$O$62:$Q$118</definedName>
    <definedName name="MED_PR_FEMME" localSheetId="27">'[1]2_2_MEDIANE'!$C$2:$E$58</definedName>
    <definedName name="MED_PR_FEMME">'[2]2_2_MEDIANE'!$C$2:$E$58</definedName>
    <definedName name="MED_PR_HOMME" localSheetId="27">'[1]2_2_MEDIANE'!$I$1:$K$58</definedName>
    <definedName name="MED_PR_HOMME">'[2]2_2_MEDIANE'!$I$1:$K$58</definedName>
    <definedName name="MED_PR_TOTAL" localSheetId="27">'[1]2_2_MEDIANE'!$O$2:$Q$58</definedName>
    <definedName name="MED_PR_TOTAL">'[2]2_2_MEDIANE'!$O$2:$Q$58</definedName>
    <definedName name="Medecine" localSheetId="24">#REF!</definedName>
    <definedName name="Medecine" localSheetId="27">#REF!</definedName>
    <definedName name="Medecine">#REF!</definedName>
    <definedName name="Médecine" localSheetId="24">#REF!</definedName>
    <definedName name="Médecine" localSheetId="27">#REF!</definedName>
    <definedName name="Médecine">#REF!</definedName>
    <definedName name="moy" localSheetId="24">#REF!</definedName>
    <definedName name="moy">#REF!</definedName>
    <definedName name="nnn">[5]Feuil1!$A$2:$B$45</definedName>
    <definedName name="Odonto" localSheetId="24">#REF!</definedName>
    <definedName name="Odonto" localSheetId="18">#REF!</definedName>
    <definedName name="Odonto" localSheetId="19">#REF!</definedName>
    <definedName name="Odonto">#REF!</definedName>
    <definedName name="Odontologie" localSheetId="24">#REF!</definedName>
    <definedName name="Odontologie">#REF!</definedName>
    <definedName name="Pharma" localSheetId="24">#REF!</definedName>
    <definedName name="Pharma">#REF!</definedName>
    <definedName name="Pharmacie" localSheetId="24">#REF!</definedName>
    <definedName name="Pharmacie">#REF!</definedName>
    <definedName name="PLOT_MCF_SECTION" localSheetId="27">'[1]2_2_BOXPLOT'!$O$2:$W$58</definedName>
    <definedName name="PLOT_MCF_SECTION">'[2]2_2_BOXPLOT'!$O$2:$W$58</definedName>
    <definedName name="PLOT_PR_SECTION" localSheetId="27">'[1]2_2_BOXPLOT'!$C$2:$K$58</definedName>
    <definedName name="PLOT_PR_SECTION">'[2]2_2_BOXPLOT'!$C$2:$K$58</definedName>
    <definedName name="POSTES_PUBLIES" localSheetId="27">'[1]3_2_PUBLIES'!$A$2:$L$63</definedName>
    <definedName name="POSTES_PUBLIES">'[2]3_2_PUBLIES'!$A$2:$K$63</definedName>
    <definedName name="POSTES_PUBLIES_GD" localSheetId="27">'[1]3_2_PUBLIES'!$A$67:$K$72</definedName>
    <definedName name="POSTES_PUBLIES_GD">'[2]3_2_PUBLIES'!$A$68:$K$72</definedName>
    <definedName name="POSTES_PUBLIES_GROUPE" localSheetId="27">'[1]3_2_PUBLIES'!$A$76:$K$89</definedName>
    <definedName name="POSTES_PUBLIES_GROUPE">'[2]3_2_PUBLIES'!$A$76:$K$89</definedName>
    <definedName name="POURVUS_MCF_GD" localSheetId="27">'[1]3_2_POURVUS_MCF'!$A$80:$U$86</definedName>
    <definedName name="POURVUS_MCF_GD">'[2]3_2_POURVUS_MCF'!$A$81:$U$85</definedName>
    <definedName name="POURVUS_MCF_GROUPE" localSheetId="27">'[1]3_2_POURVUS_MCF'!$A$63:$U$78</definedName>
    <definedName name="POURVUS_MCF_GROUPE">'[2]3_2_POURVUS_MCF'!$A$65:$U$77</definedName>
    <definedName name="POURVUS_MCF_SECTION" localSheetId="27">'[1]3_2_POURVUS_MCF'!$A$1:$U$60</definedName>
    <definedName name="POURVUS_MCF_SECTION">'[2]3_2_POURVUS_MCF'!$A$1:$U$59</definedName>
    <definedName name="POURVUS_PR_GD" localSheetId="27">'[1]3_2_POURVUS_PR'!$A$85:$U$89</definedName>
    <definedName name="POURVUS_PR_GD">'[2]3_2_POURVUS_PR'!$A$85:$U$89</definedName>
    <definedName name="POURVUS_PR_GROUPE" localSheetId="27">'[1]3_2_POURVUS_PR'!$A$68:$U$82</definedName>
    <definedName name="POURVUS_PR_GROUPE">'[2]3_2_POURVUS_PR'!$A$68:$U$82</definedName>
    <definedName name="POURVUS_PR_SECTION" localSheetId="27">'[1]3_2_POURVUS_PR'!$A$1:$U$63</definedName>
    <definedName name="POURVUS_PR_SECTION">'[2]3_2_POURVUS_PR'!$A$1:$U$62</definedName>
    <definedName name="PREVISION_RETRAITE_GD" localSheetId="27">'[1]2_3_PREVISION_AGE'!$N$19:$X$25</definedName>
    <definedName name="PREVISION_RETRAITE_GD">'[2]2_3_PREVISION_AGE'!$N$19:$X$25</definedName>
    <definedName name="PREVISION_RETRAITE_GROUPE" localSheetId="27">'[1]2_3_PREVISION_AGE'!$N$1:$X$15</definedName>
    <definedName name="PREVISION_RETRAITE_GROUPE">'[2]2_3_PREVISION_AGE'!$N$1:$X$15</definedName>
    <definedName name="PREVISION_RETRAITE_SECTION" localSheetId="27">'[1]2_3_PREVISION_AGE'!$A$1:$K$59</definedName>
    <definedName name="PREVISION_RETRAITE_SECTION">'[2]2_3_PREVISION_AGE'!$A$1:$K$59</definedName>
    <definedName name="PRINCIPAL" localSheetId="24">#REF!</definedName>
    <definedName name="PRINCIPAL" localSheetId="27">#REF!</definedName>
    <definedName name="PRINCIPAL">#REF!</definedName>
    <definedName name="PYRAMIDE_MCF" localSheetId="27">'[1]2_1_PYRAMIDE'!$L$1:$U$59</definedName>
    <definedName name="PYRAMIDE_MCF">'[2]2_1_PYRAMIDE'!$L$1:$U$59</definedName>
    <definedName name="PYRAMIDE_PR" localSheetId="27">'[1]2_1_PYRAMIDE'!$A$1:$J$59</definedName>
    <definedName name="PYRAMIDE_PR">'[2]2_1_PYRAMIDE'!$A$1:$J$59</definedName>
    <definedName name="qual06" localSheetId="24">#REF!</definedName>
    <definedName name="qual06" localSheetId="27">#REF!</definedName>
    <definedName name="qual06">#REF!</definedName>
    <definedName name="qual06_25" localSheetId="24">#REF!</definedName>
    <definedName name="qual06_25" localSheetId="27">#REF!</definedName>
    <definedName name="qual06_25">#REF!</definedName>
    <definedName name="QUALIF_CANDID_MCF_GD" localSheetId="27">'[1]3_1_QUALIF_MCF'!$A$79:$U$85</definedName>
    <definedName name="QUALIF_CANDID_MCF_GD">'[2]3_1_QUALIF_MCF'!$A$80:$V$84</definedName>
    <definedName name="QUALIF_CANDID_MCF_GROUPE" localSheetId="27">'[1]3_1_QUALIF_MCF'!$A$62:$U$76</definedName>
    <definedName name="QUALIF_CANDID_MCF_GROUPE">'[2]3_1_QUALIF_MCF'!$A$62:$U$76</definedName>
    <definedName name="QUALIF_CANDID_MCF_SECTION" localSheetId="27">'[1]3_1_QUALIF_MCF'!$A$1:$U$59</definedName>
    <definedName name="QUALIF_CANDID_MCF_SECTION">'[2]3_1_QUALIF_MCF'!$A$1:$U$59</definedName>
    <definedName name="QUALIF_CANDID_PR_GD" localSheetId="27">'[1]3_1_QUALIF_PR'!$A$83:$U$89</definedName>
    <definedName name="QUALIF_CANDID_PR_GD">'[2]3_1_QUALIF_PR'!$A$83:$V$89</definedName>
    <definedName name="QUALIF_CANDID_PR_GROUPE" localSheetId="27">'[1]3_1_QUALIF_PR'!$A$65:$U$80</definedName>
    <definedName name="QUALIF_CANDID_PR_GROUPE">'[2]3_1_QUALIF_PR'!$A$67:$V$80</definedName>
    <definedName name="QUALIF_CANDID_PR_SECTION" localSheetId="27">'[1]3_1_QUALIF_PR'!$A$1:$U$60</definedName>
    <definedName name="QUALIF_CANDID_PR_SECTION">'[2]3_1_QUALIF_PR'!$A$1:$U$60</definedName>
    <definedName name="QUALIF_OK_MCF_GD" localSheetId="27">'[1]3_1_RESULT_MCF'!$A$79:$U$85</definedName>
    <definedName name="QUALIF_OK_MCF_GD">'[2]3_1_RESULT_MCF'!$A$79:$U$85</definedName>
    <definedName name="QUALIF_OK_MCF_GROUPE" localSheetId="27">'[1]3_1_RESULT_MCF'!$A$62:$U$76</definedName>
    <definedName name="QUALIF_OK_MCF_GROUPE">'[2]3_1_RESULT_MCF'!$A$62:$V$76</definedName>
    <definedName name="QUALIF_OK_MCF_SECTION" localSheetId="27">'[1]3_1_RESULT_MCF'!$A$1:$U$59</definedName>
    <definedName name="QUALIF_OK_MCF_SECTION">'[2]3_1_RESULT_MCF'!$A$1:$U$59</definedName>
    <definedName name="QUALIF_OK_PR_GD" localSheetId="27">'[1]3_1_RESULT_PR'!$A$78:$U$84</definedName>
    <definedName name="QUALIF_OK_PR_GD">'[2]3_1_RESULT_PR'!$A$79:$U$84</definedName>
    <definedName name="QUALIF_OK_PR_GROUPE" localSheetId="27">'[1]3_1_RESULT_PR'!$A$60:$U$74</definedName>
    <definedName name="QUALIF_OK_PR_GROUPE">'[2]3_1_RESULT_PR'!$A$60:$U$74</definedName>
    <definedName name="QUALIF_OK_PR_SECTION" localSheetId="27">'[1]3_1_RESULT_PR'!$A$1:$U$57</definedName>
    <definedName name="QUALIF_OK_PR_SECTION">'[2]3_1_RESULT_PR'!$A$1:$U$57</definedName>
    <definedName name="qualif06" localSheetId="24">#REF!</definedName>
    <definedName name="qualif06" localSheetId="27">#REF!</definedName>
    <definedName name="qualif06">#REF!</definedName>
    <definedName name="qualif06_25" localSheetId="24">#REF!</definedName>
    <definedName name="qualif06_25" localSheetId="27">#REF!</definedName>
    <definedName name="qualif06_25">#REF!</definedName>
    <definedName name="redeploiement_typo">[6]REDEPLOIEMENT_TYPO!$A$2:$B$11</definedName>
    <definedName name="RETRAITES_GD" localSheetId="27">'[1]2_3_RETRAITES'!$F$18:$H$22</definedName>
    <definedName name="RETRAITES_GD">'[2]2_3_RETRAITES'!$F$18:$H$22</definedName>
    <definedName name="RETRAITES_GROUPE" localSheetId="27">'[1]2_3_RETRAITES'!$F$1:$H$14</definedName>
    <definedName name="RETRAITES_GROUPE">'[2]2_3_RETRAITES'!$F$1:$H$14</definedName>
    <definedName name="RETRAITES_SECTION" localSheetId="27">'[1]2_3_RETRAITES'!$A$1:$C$61</definedName>
    <definedName name="RETRAITES_SECTION">'[2]2_3_RETRAITES'!$A$1:$C$61</definedName>
    <definedName name="Sciences" localSheetId="24">#REF!</definedName>
    <definedName name="Sciences" localSheetId="27">#REF!</definedName>
    <definedName name="Sciences">#REF!</definedName>
    <definedName name="STAPS" localSheetId="24">#REF!</definedName>
    <definedName name="STAPS" localSheetId="27">#REF!</definedName>
    <definedName name="STAPS">#REF!</definedName>
    <definedName name="tabcod" localSheetId="24">#REF!</definedName>
    <definedName name="tabcod" localSheetId="27">#REF!</definedName>
    <definedName name="tabcod">#REF!</definedName>
    <definedName name="TABDS" localSheetId="24">#REF!</definedName>
    <definedName name="TABDS">#REF!</definedName>
    <definedName name="TABDS_27" localSheetId="24">#REF!</definedName>
    <definedName name="TABDS_27">#REF!</definedName>
    <definedName name="TABLE">'[9]table  origines professionelles'!$B$3:$C$42</definedName>
    <definedName name="TCNU" localSheetId="24">#REF!</definedName>
    <definedName name="TCNU" localSheetId="27">#REF!</definedName>
    <definedName name="TCNU">#REF!</definedName>
    <definedName name="TDIORIG" localSheetId="24">#REF!</definedName>
    <definedName name="TDIORIG">#REF!</definedName>
    <definedName name="TDIORIG_25" localSheetId="24">#REF!</definedName>
    <definedName name="TDIORIG_25">#REF!</definedName>
    <definedName name="TE_Droit" localSheetId="24">#REF!</definedName>
    <definedName name="TE_Droit">#REF!</definedName>
    <definedName name="TE_Lettres" localSheetId="24">#REF!</definedName>
    <definedName name="TE_Lettres">#REF!</definedName>
    <definedName name="TE_Médecine" localSheetId="24">#REF!</definedName>
    <definedName name="TE_Médecine">#REF!</definedName>
    <definedName name="TE_Odonto" localSheetId="24">#REF!</definedName>
    <definedName name="TE_Odonto">#REF!</definedName>
    <definedName name="TE_Pharma" localSheetId="24">#REF!</definedName>
    <definedName name="TE_Pharma">#REF!</definedName>
    <definedName name="TE_Sciences" localSheetId="24">#REF!</definedName>
    <definedName name="TE_Sciences">#REF!</definedName>
    <definedName name="tetab" localSheetId="24">#REF!</definedName>
    <definedName name="tetab">#REF!</definedName>
    <definedName name="TGD" localSheetId="24">#REF!</definedName>
    <definedName name="TGD">#REF!</definedName>
    <definedName name="tgrade" localSheetId="24">#REF!</definedName>
    <definedName name="tgrade">#REF!</definedName>
    <definedName name="titi" localSheetId="24">#REF!</definedName>
    <definedName name="titi">#REF!</definedName>
    <definedName name="titi_27" localSheetId="24">#REF!</definedName>
    <definedName name="titi_27">#REF!</definedName>
    <definedName name="tlibc" localSheetId="24">#REF!</definedName>
    <definedName name="tlibc">#REF!</definedName>
    <definedName name="tlibc_25" localSheetId="24">#REF!</definedName>
    <definedName name="tlibc_25">#REF!</definedName>
    <definedName name="tnom" localSheetId="24">#REF!</definedName>
    <definedName name="tnom">#REF!</definedName>
    <definedName name="tnomm" localSheetId="24">#REF!</definedName>
    <definedName name="tnomm">#REF!</definedName>
    <definedName name="tnumetab" localSheetId="24">#REF!</definedName>
    <definedName name="tnumetab">#REF!</definedName>
    <definedName name="tnumetab_25" localSheetId="24">#REF!</definedName>
    <definedName name="tnumetab_25">#REF!</definedName>
    <definedName name="tot_cr" localSheetId="24">#REF!</definedName>
    <definedName name="tot_cr">#REF!</definedName>
    <definedName name="tot_cr_27" localSheetId="24">#REF!</definedName>
    <definedName name="tot_cr_27">#REF!</definedName>
    <definedName name="tot_dr" localSheetId="24">#REF!</definedName>
    <definedName name="tot_dr">#REF!</definedName>
    <definedName name="tot_dr_27" localSheetId="24">#REF!</definedName>
    <definedName name="tot_dr_27">#REF!</definedName>
    <definedName name="total_aut" localSheetId="24">#REF!</definedName>
    <definedName name="total_aut">#REF!</definedName>
    <definedName name="totalagre" localSheetId="24">#REF!</definedName>
    <definedName name="totalagre">#REF!</definedName>
    <definedName name="totalaut" localSheetId="24">#REF!</definedName>
    <definedName name="totalaut">#REF!</definedName>
    <definedName name="totalcert" localSheetId="24">#REF!</definedName>
    <definedName name="totalcert">#REF!</definedName>
    <definedName name="totalfrance" localSheetId="24">#REF!</definedName>
    <definedName name="totalfrance">#REF!</definedName>
    <definedName name="totalplp" localSheetId="24">#REF!</definedName>
    <definedName name="totalplp">#REF!</definedName>
    <definedName name="toto" localSheetId="24">#REF!</definedName>
    <definedName name="toto">#REF!</definedName>
    <definedName name="tprenom" localSheetId="24">#REF!</definedName>
    <definedName name="tprenom">#REF!</definedName>
    <definedName name="TPROMO" localSheetId="24">#REF!</definedName>
    <definedName name="TPROMO">#REF!</definedName>
    <definedName name="TRACE1" localSheetId="24">#REF!</definedName>
    <definedName name="TRACE1">#REF!</definedName>
    <definedName name="TRACE2" localSheetId="24">#REF!</definedName>
    <definedName name="TRACE2">#REF!</definedName>
    <definedName name="TRANCHE_MCF" localSheetId="27">'[1]2_2_TRANCHE'!$U$2:$AM$60</definedName>
    <definedName name="TRANCHE_MCF">'[2]2_2_TRANCHE'!$U$2:$AM$60</definedName>
    <definedName name="TRANCHE_PR" localSheetId="27">'[1]2_2_TRANCHE'!$A$1:$S$61</definedName>
    <definedName name="TRANCHE_PR">'[2]2_2_TRANCHE'!$A$1:$S$61</definedName>
    <definedName name="Ttypepromo" localSheetId="24">#REF!</definedName>
    <definedName name="Ttypepromo" localSheetId="27">#REF!</definedName>
    <definedName name="Ttypepromo">#REF!</definedName>
    <definedName name="vv">[5]Section!$A$2:$B$43</definedName>
    <definedName name="xxxx" localSheetId="24">#REF!</definedName>
    <definedName name="xxxx" localSheetId="27">#REF!</definedName>
    <definedName name="xxxx">#REF!</definedName>
    <definedName name="xxxx_25" localSheetId="24">#REF!</definedName>
    <definedName name="xxxx_25">#REF!</definedName>
    <definedName name="_xlnm.Print_Area" localSheetId="24">'2017'!$A$1:$AC$86</definedName>
    <definedName name="_xlnm.Print_Area" localSheetId="11">'age des qualifiés'!$A$2:$K$36</definedName>
    <definedName name="_xlnm.Print_Area" localSheetId="25">BILAN_2017!$A$1:$J$42</definedName>
    <definedName name="_xlnm.Print_Area" localSheetId="6">examinésqualifiésavecHS!$A$1:$O$75</definedName>
    <definedName name="_xlnm.Print_Area" localSheetId="5">examinésqualifiésssHS!$A$1:$O$75</definedName>
    <definedName name="_xlnm.Print_Area" localSheetId="7">examinésqualifiéster!$A$1:$O$80</definedName>
    <definedName name="_xlnm.Print_Area" localSheetId="4">examinésTotal!$A$1:$F$74</definedName>
    <definedName name="_xlnm.Print_Area" localSheetId="28">'fiche technique'!$A$1:$N$11</definedName>
    <definedName name="_xlnm.Print_Area" localSheetId="15">'historique MCF 2010-2020'!$A$1:$AA$76</definedName>
    <definedName name="_xlnm.Print_Area" localSheetId="16">'historique PR 2011-2021'!$A$1:$AA$76</definedName>
    <definedName name="_xlnm.Print_Area" localSheetId="8">hors_section!$A$1:$G$77</definedName>
    <definedName name="_xlnm.Print_Area" localSheetId="0">'intercalaire 0'!$A$1:$J$58</definedName>
    <definedName name="_xlnm.Print_Area" localSheetId="2">'intercalaire 1'!$A$1:$J$42</definedName>
    <definedName name="_xlnm.Print_Area" localSheetId="20">'intercalaire 2'!$A$1:$J$40</definedName>
    <definedName name="_xlnm.Print_Area" localSheetId="26">'intercalaire 3'!$A$1:$J$41</definedName>
    <definedName name="_xlnm.Print_Area" localSheetId="18">'MCF 2 qualif'!$A$1:$BA$67</definedName>
    <definedName name="_xlnm.Print_Area" localSheetId="17">'MCF et PR 1qualif'!$A$1:$I$78</definedName>
    <definedName name="_xlnm.Print_Area" localSheetId="27">'Nomenclature CNU'!$A$1:$E$66</definedName>
    <definedName name="_xlnm.Print_Area" localSheetId="21">'non candidats'!$B$1:$F$50</definedName>
    <definedName name="_xlnm.Print_Area" localSheetId="19">'PR 2 qualif'!$A$1:$X$32</definedName>
    <definedName name="_xlnm.Print_Area" localSheetId="22">'qualif &amp; non conc'!$A$1:$I$79</definedName>
    <definedName name="_xlnm.Print_Area" localSheetId="23">'qualif &amp; postes'!#REF!</definedName>
    <definedName name="_xlnm.Print_Area" localSheetId="14">'Qualif MCF'!$A$1:$L$42</definedName>
    <definedName name="_xlnm.Print_Area" localSheetId="13">'Qualif PR'!$A$1:$L$41</definedName>
    <definedName name="_xlnm.Print_Area" localSheetId="9">qualifsectsexe!$A$3:$I$74</definedName>
    <definedName name="_xlnm.Print_Area" localSheetId="3">'recap 2021'!$B$1:$J$24</definedName>
    <definedName name="_xlnm.Print_Area" localSheetId="10">'tableau qualifications'!$B$1:$K$44</definedName>
    <definedName name="_xlnm.Print_Area" localSheetId="1">tabmat!$A$1:$A$29</definedName>
  </definedNames>
  <calcPr calcId="162913" iterateDelta="1E-4"/>
</workbook>
</file>

<file path=xl/calcChain.xml><?xml version="1.0" encoding="utf-8"?>
<calcChain xmlns="http://schemas.openxmlformats.org/spreadsheetml/2006/main">
  <c r="D36" i="60" l="1"/>
  <c r="I74" i="61"/>
  <c r="H74" i="61"/>
  <c r="G74" i="61"/>
  <c r="B9" i="28" l="1"/>
  <c r="A4" i="3" s="1"/>
  <c r="L72" i="39"/>
  <c r="N72" i="39"/>
  <c r="I72" i="39"/>
  <c r="I73" i="39" s="1"/>
  <c r="G72" i="39"/>
  <c r="G73" i="39"/>
  <c r="D72" i="39"/>
  <c r="C72" i="39"/>
  <c r="B72" i="39"/>
  <c r="F13" i="2" l="1"/>
  <c r="F11" i="2" l="1"/>
  <c r="F8" i="2"/>
  <c r="F9" i="2"/>
  <c r="F10" i="2"/>
  <c r="F12" i="2"/>
  <c r="F7" i="2"/>
  <c r="J7" i="2"/>
  <c r="J11" i="2"/>
  <c r="J13" i="2"/>
  <c r="T6" i="63"/>
  <c r="A64" i="63" l="1"/>
  <c r="A63" i="63"/>
  <c r="A60" i="63" l="1"/>
  <c r="A59" i="63"/>
  <c r="A58" i="63"/>
  <c r="T46" i="63" l="1"/>
  <c r="O45" i="63" l="1"/>
  <c r="K45" i="63"/>
  <c r="G45" i="63"/>
  <c r="H42" i="63"/>
  <c r="G42" i="63"/>
  <c r="I9" i="63" l="1"/>
  <c r="A8" i="64" l="1"/>
  <c r="A10" i="64" l="1"/>
  <c r="A2" i="64"/>
  <c r="H24" i="64"/>
  <c r="H23" i="64"/>
  <c r="H22" i="64"/>
  <c r="H16" i="64"/>
  <c r="A77" i="61" l="1"/>
  <c r="A76" i="61"/>
  <c r="M8" i="62"/>
  <c r="M9" i="62"/>
  <c r="M10" i="62"/>
  <c r="M11" i="62"/>
  <c r="M12" i="62"/>
  <c r="M13" i="62"/>
  <c r="N38" i="62"/>
  <c r="K68" i="62"/>
  <c r="H73" i="62" l="1"/>
  <c r="I67" i="61"/>
  <c r="I71" i="61"/>
  <c r="I69" i="61"/>
  <c r="D10" i="61"/>
  <c r="E10" i="61"/>
  <c r="D32" i="60"/>
  <c r="C32" i="60"/>
  <c r="A79" i="61" l="1"/>
  <c r="G9" i="61" l="1"/>
  <c r="F9" i="61"/>
  <c r="C9" i="61"/>
  <c r="B9" i="61"/>
  <c r="B73" i="37" l="1"/>
  <c r="B72" i="37"/>
  <c r="I65" i="37"/>
  <c r="B65" i="37"/>
  <c r="B41" i="37"/>
  <c r="O9" i="38"/>
  <c r="N15" i="38"/>
  <c r="M15" i="38"/>
  <c r="L15" i="38"/>
  <c r="M72" i="38"/>
  <c r="L72" i="38"/>
  <c r="L65" i="38"/>
  <c r="M65" i="38"/>
  <c r="M41" i="38"/>
  <c r="L41" i="38"/>
  <c r="K41" i="38"/>
  <c r="J41" i="38"/>
  <c r="I41" i="38"/>
  <c r="I15" i="38"/>
  <c r="J15" i="38"/>
  <c r="K15" i="38"/>
  <c r="N65" i="37" l="1"/>
  <c r="M65" i="37"/>
  <c r="L65" i="37"/>
  <c r="N41" i="37"/>
  <c r="M41" i="37"/>
  <c r="L41" i="37"/>
  <c r="N15" i="37"/>
  <c r="M15" i="37"/>
  <c r="L15" i="37"/>
  <c r="N73" i="38"/>
  <c r="X6" i="55" l="1"/>
  <c r="C13" i="54"/>
  <c r="C65" i="54" s="1"/>
  <c r="D13" i="54"/>
  <c r="D65" i="54" s="1"/>
  <c r="E13" i="54"/>
  <c r="F13" i="54"/>
  <c r="G13" i="54"/>
  <c r="H13" i="54"/>
  <c r="I13" i="54"/>
  <c r="J13" i="54"/>
  <c r="K13" i="54"/>
  <c r="K65" i="54" s="1"/>
  <c r="L13" i="54"/>
  <c r="L65" i="54" s="1"/>
  <c r="M13" i="54"/>
  <c r="N13" i="54"/>
  <c r="O13" i="54"/>
  <c r="P13" i="54"/>
  <c r="Q13" i="54"/>
  <c r="R13" i="54"/>
  <c r="S13" i="54"/>
  <c r="S65" i="54" s="1"/>
  <c r="T13" i="54"/>
  <c r="T65" i="54" s="1"/>
  <c r="U13" i="54"/>
  <c r="V13" i="54"/>
  <c r="W13" i="54"/>
  <c r="X13" i="54"/>
  <c r="Y13" i="54"/>
  <c r="Z13" i="54"/>
  <c r="AA13" i="54"/>
  <c r="AA65" i="54" s="1"/>
  <c r="AB13" i="54"/>
  <c r="AB65" i="54" s="1"/>
  <c r="AC13" i="54"/>
  <c r="AD13" i="54"/>
  <c r="AE13" i="54"/>
  <c r="AF13" i="54"/>
  <c r="AG13" i="54"/>
  <c r="AH13" i="54"/>
  <c r="AI13" i="54"/>
  <c r="AI65" i="54" s="1"/>
  <c r="AJ13" i="54"/>
  <c r="AJ65" i="54" s="1"/>
  <c r="AK13" i="54"/>
  <c r="AL13" i="54"/>
  <c r="AM13" i="54"/>
  <c r="AN13" i="54"/>
  <c r="AO13" i="54"/>
  <c r="AP13" i="54"/>
  <c r="AQ13" i="54"/>
  <c r="AQ65" i="54" s="1"/>
  <c r="AR13" i="54"/>
  <c r="AR65" i="54" s="1"/>
  <c r="AS13" i="54"/>
  <c r="AT13" i="54"/>
  <c r="AU13" i="54"/>
  <c r="AV13" i="54"/>
  <c r="AV65" i="54" s="1"/>
  <c r="AW13" i="54"/>
  <c r="AX13" i="54"/>
  <c r="AY13" i="54"/>
  <c r="AY65" i="54" s="1"/>
  <c r="AZ13" i="54"/>
  <c r="AZ65" i="54" s="1"/>
  <c r="E65" i="54"/>
  <c r="F65" i="54"/>
  <c r="G65" i="54"/>
  <c r="H65" i="54"/>
  <c r="I65" i="54"/>
  <c r="J65" i="54"/>
  <c r="M65" i="54"/>
  <c r="N65" i="54"/>
  <c r="O65" i="54"/>
  <c r="P65" i="54"/>
  <c r="Q65" i="54"/>
  <c r="R65" i="54"/>
  <c r="U65" i="54"/>
  <c r="V65" i="54"/>
  <c r="W65" i="54"/>
  <c r="X65" i="54"/>
  <c r="Y65" i="54"/>
  <c r="Z65" i="54"/>
  <c r="AC65" i="54"/>
  <c r="AD65" i="54"/>
  <c r="AE65" i="54"/>
  <c r="AF65" i="54"/>
  <c r="AG65" i="54"/>
  <c r="AH65" i="54"/>
  <c r="AK65" i="54"/>
  <c r="AL65" i="54"/>
  <c r="AM65" i="54"/>
  <c r="AN65" i="54"/>
  <c r="AO65" i="54"/>
  <c r="AP65" i="54"/>
  <c r="AS65" i="54"/>
  <c r="AT65" i="54"/>
  <c r="AU65" i="54"/>
  <c r="AW65" i="54"/>
  <c r="AX65" i="54"/>
  <c r="C64" i="54"/>
  <c r="D64" i="54"/>
  <c r="E64" i="54"/>
  <c r="F64" i="54"/>
  <c r="G64" i="54"/>
  <c r="H64" i="54"/>
  <c r="I64" i="54"/>
  <c r="J64" i="54"/>
  <c r="K64" i="54"/>
  <c r="L64" i="54"/>
  <c r="M64" i="54"/>
  <c r="N64" i="54"/>
  <c r="O64" i="54"/>
  <c r="P64" i="54"/>
  <c r="Q64" i="54"/>
  <c r="R64" i="54"/>
  <c r="S64" i="54"/>
  <c r="T64" i="54"/>
  <c r="U64" i="54"/>
  <c r="V64" i="54"/>
  <c r="W64" i="54"/>
  <c r="X64" i="54"/>
  <c r="Y64" i="54"/>
  <c r="Z64" i="54"/>
  <c r="AA64" i="54"/>
  <c r="AB64" i="54"/>
  <c r="AC64" i="54"/>
  <c r="AD64" i="54"/>
  <c r="AE64" i="54"/>
  <c r="AF64" i="54"/>
  <c r="AG64" i="54"/>
  <c r="AH64" i="54"/>
  <c r="AI64" i="54"/>
  <c r="AJ64" i="54"/>
  <c r="AK64" i="54"/>
  <c r="AL64" i="54"/>
  <c r="AM64" i="54"/>
  <c r="AN64" i="54"/>
  <c r="AO64" i="54"/>
  <c r="AP64" i="54"/>
  <c r="AQ64" i="54"/>
  <c r="AR64" i="54"/>
  <c r="AS64" i="54"/>
  <c r="AT64" i="54"/>
  <c r="AU64" i="54"/>
  <c r="AV64" i="54"/>
  <c r="AW64" i="54"/>
  <c r="AX64" i="54"/>
  <c r="AY64" i="54"/>
  <c r="AZ64" i="54"/>
  <c r="C57" i="54"/>
  <c r="D57" i="54"/>
  <c r="E57" i="54"/>
  <c r="F57" i="54"/>
  <c r="G57" i="54"/>
  <c r="H57" i="54"/>
  <c r="I57" i="54"/>
  <c r="J57" i="54"/>
  <c r="K57" i="54"/>
  <c r="L57" i="54"/>
  <c r="M57" i="54"/>
  <c r="N57" i="54"/>
  <c r="O57" i="54"/>
  <c r="P57" i="54"/>
  <c r="Q57" i="54"/>
  <c r="R57" i="54"/>
  <c r="S57" i="54"/>
  <c r="T57" i="54"/>
  <c r="U57" i="54"/>
  <c r="V57" i="54"/>
  <c r="W57" i="54"/>
  <c r="X57" i="54"/>
  <c r="Y57" i="54"/>
  <c r="Z57" i="54"/>
  <c r="AA57" i="54"/>
  <c r="AB57" i="54"/>
  <c r="AC57" i="54"/>
  <c r="AD57" i="54"/>
  <c r="AE57" i="54"/>
  <c r="AF57" i="54"/>
  <c r="AG57" i="54"/>
  <c r="AH57" i="54"/>
  <c r="AI57" i="54"/>
  <c r="AJ57" i="54"/>
  <c r="AK57" i="54"/>
  <c r="AL57" i="54"/>
  <c r="AM57" i="54"/>
  <c r="AN57" i="54"/>
  <c r="AO57" i="54"/>
  <c r="AP57" i="54"/>
  <c r="AQ57" i="54"/>
  <c r="AR57" i="54"/>
  <c r="AS57" i="54"/>
  <c r="AT57" i="54"/>
  <c r="AU57" i="54"/>
  <c r="AV57" i="54"/>
  <c r="AW57" i="54"/>
  <c r="AX57" i="54"/>
  <c r="AY57" i="54"/>
  <c r="AZ57" i="54"/>
  <c r="C34" i="54"/>
  <c r="D34" i="54"/>
  <c r="E34" i="54"/>
  <c r="F34" i="54"/>
  <c r="G34" i="54"/>
  <c r="H34" i="54"/>
  <c r="I34" i="54"/>
  <c r="J34" i="54"/>
  <c r="K34" i="54"/>
  <c r="L34" i="54"/>
  <c r="M34" i="54"/>
  <c r="N34" i="54"/>
  <c r="O34" i="54"/>
  <c r="P34" i="54"/>
  <c r="Q34" i="54"/>
  <c r="R34" i="54"/>
  <c r="S34" i="54"/>
  <c r="T34" i="54"/>
  <c r="U34" i="54"/>
  <c r="V34" i="54"/>
  <c r="W34" i="54"/>
  <c r="X34" i="54"/>
  <c r="Y34" i="54"/>
  <c r="Z34" i="54"/>
  <c r="AA34" i="54"/>
  <c r="AB34" i="54"/>
  <c r="AC34" i="54"/>
  <c r="AD34" i="54"/>
  <c r="AE34" i="54"/>
  <c r="AF34" i="54"/>
  <c r="AG34" i="54"/>
  <c r="AH34" i="54"/>
  <c r="AI34" i="54"/>
  <c r="AJ34" i="54"/>
  <c r="AK34" i="54"/>
  <c r="AL34" i="54"/>
  <c r="AM34" i="54"/>
  <c r="AN34" i="54"/>
  <c r="AO34" i="54"/>
  <c r="AP34" i="54"/>
  <c r="AQ34" i="54"/>
  <c r="AR34" i="54"/>
  <c r="AS34" i="54"/>
  <c r="AT34" i="54"/>
  <c r="AU34" i="54"/>
  <c r="AV34" i="54"/>
  <c r="AW34" i="54"/>
  <c r="AX34" i="54"/>
  <c r="AY34" i="54"/>
  <c r="AZ34" i="54"/>
  <c r="B34" i="54"/>
  <c r="B65" i="54" s="1"/>
  <c r="BA14" i="54"/>
  <c r="BA34" i="54" s="1"/>
  <c r="BA57" i="54"/>
  <c r="BA13" i="54"/>
  <c r="B13" i="54"/>
  <c r="E73" i="13" l="1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9" i="13"/>
  <c r="A5" i="13" l="1"/>
  <c r="N68" i="10"/>
  <c r="N71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N73" i="10"/>
  <c r="N72" i="10"/>
  <c r="N70" i="10"/>
  <c r="N69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AA69" i="11"/>
  <c r="AA71" i="11"/>
  <c r="AA70" i="11"/>
  <c r="N70" i="11"/>
  <c r="N71" i="11"/>
  <c r="N69" i="11"/>
  <c r="N9" i="11"/>
  <c r="N10" i="11"/>
  <c r="N11" i="11"/>
  <c r="N12" i="11"/>
  <c r="N13" i="11"/>
  <c r="N14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72" i="11"/>
  <c r="AA9" i="11"/>
  <c r="AA10" i="11"/>
  <c r="AA11" i="11"/>
  <c r="AA12" i="11"/>
  <c r="AA13" i="11"/>
  <c r="AA14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72" i="11"/>
  <c r="Z9" i="11"/>
  <c r="Z73" i="10"/>
  <c r="G35" i="35" l="1"/>
  <c r="F35" i="35"/>
  <c r="D15" i="33" l="1"/>
  <c r="E15" i="33"/>
  <c r="F15" i="33"/>
  <c r="D41" i="33"/>
  <c r="E41" i="33"/>
  <c r="F41" i="33"/>
  <c r="D65" i="33"/>
  <c r="E65" i="33"/>
  <c r="F65" i="33"/>
  <c r="E10" i="33"/>
  <c r="F10" i="33"/>
  <c r="E11" i="33"/>
  <c r="F11" i="33"/>
  <c r="E12" i="33"/>
  <c r="F12" i="33"/>
  <c r="E13" i="33"/>
  <c r="F13" i="33"/>
  <c r="E14" i="33"/>
  <c r="F14" i="33"/>
  <c r="E16" i="33"/>
  <c r="F16" i="33"/>
  <c r="E17" i="33"/>
  <c r="F17" i="33"/>
  <c r="E18" i="33"/>
  <c r="F18" i="33"/>
  <c r="E19" i="33"/>
  <c r="F19" i="33"/>
  <c r="E20" i="33"/>
  <c r="F20" i="33"/>
  <c r="E21" i="33"/>
  <c r="F21" i="33"/>
  <c r="E22" i="33"/>
  <c r="F22" i="33"/>
  <c r="E23" i="33"/>
  <c r="F23" i="33"/>
  <c r="E24" i="33"/>
  <c r="F24" i="33"/>
  <c r="E25" i="33"/>
  <c r="F25" i="33"/>
  <c r="E26" i="33"/>
  <c r="F26" i="33"/>
  <c r="E27" i="33"/>
  <c r="F27" i="33"/>
  <c r="E28" i="33"/>
  <c r="F28" i="33"/>
  <c r="E29" i="33"/>
  <c r="F29" i="33"/>
  <c r="E30" i="33"/>
  <c r="F30" i="33"/>
  <c r="E31" i="33"/>
  <c r="F31" i="33"/>
  <c r="E32" i="33"/>
  <c r="F32" i="33"/>
  <c r="E33" i="33"/>
  <c r="F33" i="33"/>
  <c r="E34" i="33"/>
  <c r="F34" i="33"/>
  <c r="E35" i="33"/>
  <c r="F35" i="33"/>
  <c r="E36" i="33"/>
  <c r="F36" i="33"/>
  <c r="E37" i="33"/>
  <c r="F37" i="33"/>
  <c r="E38" i="33"/>
  <c r="F38" i="33"/>
  <c r="E39" i="33"/>
  <c r="F39" i="33"/>
  <c r="E40" i="33"/>
  <c r="F40" i="33"/>
  <c r="E42" i="33"/>
  <c r="F42" i="33"/>
  <c r="E43" i="33"/>
  <c r="F43" i="33"/>
  <c r="E44" i="33"/>
  <c r="F44" i="33"/>
  <c r="E45" i="33"/>
  <c r="F45" i="33"/>
  <c r="E46" i="33"/>
  <c r="F46" i="33"/>
  <c r="E47" i="33"/>
  <c r="F47" i="33"/>
  <c r="E48" i="33"/>
  <c r="F48" i="33"/>
  <c r="E49" i="33"/>
  <c r="F49" i="33"/>
  <c r="E50" i="33"/>
  <c r="F50" i="33"/>
  <c r="E51" i="33"/>
  <c r="F51" i="33"/>
  <c r="E52" i="33"/>
  <c r="F52" i="33"/>
  <c r="E53" i="33"/>
  <c r="F53" i="33"/>
  <c r="E54" i="33"/>
  <c r="F54" i="33"/>
  <c r="E55" i="33"/>
  <c r="F55" i="33"/>
  <c r="E56" i="33"/>
  <c r="F56" i="33"/>
  <c r="E57" i="33"/>
  <c r="F57" i="33"/>
  <c r="E58" i="33"/>
  <c r="F58" i="33"/>
  <c r="E59" i="33"/>
  <c r="F59" i="33"/>
  <c r="E60" i="33"/>
  <c r="F60" i="33"/>
  <c r="E61" i="33"/>
  <c r="F61" i="33"/>
  <c r="E62" i="33"/>
  <c r="F62" i="33"/>
  <c r="E63" i="33"/>
  <c r="F63" i="33"/>
  <c r="E64" i="33"/>
  <c r="F64" i="33"/>
  <c r="E66" i="33"/>
  <c r="F66" i="33"/>
  <c r="E67" i="33"/>
  <c r="F67" i="33"/>
  <c r="E68" i="33"/>
  <c r="F68" i="33"/>
  <c r="E69" i="33"/>
  <c r="F69" i="33"/>
  <c r="E70" i="33"/>
  <c r="F70" i="33"/>
  <c r="E71" i="33"/>
  <c r="F71" i="33"/>
  <c r="E72" i="33"/>
  <c r="F72" i="33"/>
  <c r="F9" i="33"/>
  <c r="E9" i="33"/>
  <c r="C67" i="33"/>
  <c r="C68" i="33"/>
  <c r="C69" i="33"/>
  <c r="C70" i="33"/>
  <c r="C71" i="33"/>
  <c r="C66" i="33"/>
  <c r="B67" i="33"/>
  <c r="B68" i="33"/>
  <c r="B69" i="33"/>
  <c r="B70" i="33"/>
  <c r="B71" i="33"/>
  <c r="B66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42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16" i="33"/>
  <c r="C10" i="33"/>
  <c r="C11" i="33"/>
  <c r="C12" i="33"/>
  <c r="C13" i="33"/>
  <c r="C14" i="33"/>
  <c r="B10" i="33"/>
  <c r="B11" i="33"/>
  <c r="B12" i="33"/>
  <c r="B13" i="33"/>
  <c r="B14" i="33"/>
  <c r="C9" i="33"/>
  <c r="B9" i="33"/>
  <c r="O68" i="39"/>
  <c r="O10" i="38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O35" i="38"/>
  <c r="O36" i="38"/>
  <c r="O37" i="38"/>
  <c r="O38" i="38"/>
  <c r="O39" i="38"/>
  <c r="O40" i="38"/>
  <c r="O41" i="38"/>
  <c r="O42" i="38"/>
  <c r="O43" i="38"/>
  <c r="O44" i="38"/>
  <c r="O45" i="38"/>
  <c r="O46" i="38"/>
  <c r="O47" i="38"/>
  <c r="O48" i="38"/>
  <c r="O49" i="38"/>
  <c r="O50" i="38"/>
  <c r="O51" i="38"/>
  <c r="O52" i="38"/>
  <c r="O53" i="38"/>
  <c r="O54" i="38"/>
  <c r="O55" i="38"/>
  <c r="O56" i="38"/>
  <c r="O57" i="38"/>
  <c r="O58" i="38"/>
  <c r="O59" i="38"/>
  <c r="O60" i="38"/>
  <c r="O61" i="38"/>
  <c r="O62" i="38"/>
  <c r="O63" i="38"/>
  <c r="O64" i="38"/>
  <c r="O65" i="38"/>
  <c r="O66" i="38"/>
  <c r="O67" i="38"/>
  <c r="O68" i="38"/>
  <c r="O69" i="38"/>
  <c r="O70" i="38"/>
  <c r="O71" i="38"/>
  <c r="O72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68" i="38"/>
  <c r="H69" i="38"/>
  <c r="H70" i="38"/>
  <c r="H71" i="38"/>
  <c r="H72" i="38"/>
  <c r="H73" i="38"/>
  <c r="H9" i="38"/>
  <c r="K41" i="37"/>
  <c r="O41" i="37" s="1"/>
  <c r="L72" i="37"/>
  <c r="M72" i="37"/>
  <c r="M73" i="37" s="1"/>
  <c r="N72" i="37"/>
  <c r="N73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9" i="37"/>
  <c r="O10" i="37"/>
  <c r="O11" i="37"/>
  <c r="O12" i="37"/>
  <c r="O13" i="37"/>
  <c r="O14" i="37"/>
  <c r="O15" i="37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55" i="37"/>
  <c r="O56" i="37"/>
  <c r="O57" i="37"/>
  <c r="O58" i="37"/>
  <c r="O59" i="37"/>
  <c r="O60" i="37"/>
  <c r="O61" i="37"/>
  <c r="O62" i="37"/>
  <c r="O63" i="37"/>
  <c r="O64" i="37"/>
  <c r="O65" i="37"/>
  <c r="O66" i="37"/>
  <c r="O67" i="37"/>
  <c r="O68" i="37"/>
  <c r="O69" i="37"/>
  <c r="O70" i="37"/>
  <c r="O71" i="37"/>
  <c r="O72" i="37"/>
  <c r="O9" i="37"/>
  <c r="D65" i="37"/>
  <c r="D62" i="37"/>
  <c r="D66" i="37"/>
  <c r="A27" i="58"/>
  <c r="A25" i="58"/>
  <c r="A26" i="58"/>
  <c r="A24" i="58"/>
  <c r="A16" i="58"/>
  <c r="A15" i="58"/>
  <c r="A14" i="58"/>
  <c r="A13" i="58"/>
  <c r="A12" i="58"/>
  <c r="A5" i="58"/>
  <c r="A3" i="58"/>
  <c r="F73" i="33" l="1"/>
  <c r="E73" i="33"/>
  <c r="L73" i="37"/>
  <c r="N7" i="62"/>
  <c r="M7" i="62"/>
  <c r="L7" i="62"/>
  <c r="K7" i="62"/>
  <c r="J7" i="62"/>
  <c r="I7" i="62"/>
  <c r="H4" i="62"/>
  <c r="A4" i="61"/>
  <c r="B4" i="60"/>
  <c r="B7" i="28"/>
  <c r="B6" i="28"/>
  <c r="A4" i="11"/>
  <c r="A4" i="10"/>
  <c r="Y7" i="11"/>
  <c r="L7" i="11"/>
  <c r="Y7" i="10"/>
  <c r="X7" i="10" s="1"/>
  <c r="W7" i="10" s="1"/>
  <c r="V7" i="10" s="1"/>
  <c r="U7" i="10" s="1"/>
  <c r="T7" i="10" s="1"/>
  <c r="S7" i="10" s="1"/>
  <c r="R7" i="10" s="1"/>
  <c r="Q7" i="10" s="1"/>
  <c r="P7" i="10" s="1"/>
  <c r="O7" i="10" s="1"/>
  <c r="B7" i="10"/>
  <c r="I7" i="10"/>
  <c r="H7" i="10" s="1"/>
  <c r="G7" i="10" s="1"/>
  <c r="F7" i="10" s="1"/>
  <c r="E7" i="10" s="1"/>
  <c r="D7" i="10" s="1"/>
  <c r="C7" i="10" s="1"/>
  <c r="J7" i="10"/>
  <c r="K7" i="10"/>
  <c r="L7" i="10"/>
  <c r="B3" i="28"/>
  <c r="B5" i="28"/>
  <c r="B4" i="28"/>
  <c r="I11" i="2" l="1"/>
  <c r="I10" i="2"/>
  <c r="I9" i="2"/>
  <c r="I8" i="2"/>
  <c r="I7" i="2"/>
  <c r="C16" i="2"/>
  <c r="I13" i="2" l="1"/>
  <c r="E8" i="2" l="1"/>
  <c r="L64" i="62" l="1"/>
  <c r="G73" i="61"/>
  <c r="C73" i="61"/>
  <c r="H74" i="62" l="1"/>
  <c r="L71" i="62"/>
  <c r="I71" i="62"/>
  <c r="D34" i="60"/>
  <c r="C34" i="60"/>
  <c r="E18" i="60"/>
  <c r="AB30" i="63" l="1"/>
  <c r="AA42" i="63"/>
  <c r="Z42" i="63"/>
  <c r="L42" i="63"/>
  <c r="K42" i="63"/>
  <c r="E13" i="64" l="1"/>
  <c r="D13" i="64" s="1"/>
  <c r="C13" i="64" s="1"/>
  <c r="BA32" i="54" l="1"/>
  <c r="BA59" i="54"/>
  <c r="BA61" i="54"/>
  <c r="BA62" i="54"/>
  <c r="BA63" i="54"/>
  <c r="BA8" i="54"/>
  <c r="X11" i="55"/>
  <c r="X12" i="55"/>
  <c r="G72" i="13" l="1"/>
  <c r="F72" i="13"/>
  <c r="G65" i="13"/>
  <c r="F65" i="13"/>
  <c r="G41" i="13"/>
  <c r="F41" i="13"/>
  <c r="G15" i="13"/>
  <c r="F15" i="13"/>
  <c r="D38" i="13"/>
  <c r="D39" i="13"/>
  <c r="C15" i="13"/>
  <c r="B15" i="13"/>
  <c r="C41" i="13"/>
  <c r="B41" i="13"/>
  <c r="C65" i="13"/>
  <c r="B65" i="13"/>
  <c r="H69" i="13"/>
  <c r="H70" i="13"/>
  <c r="H71" i="13"/>
  <c r="D69" i="13"/>
  <c r="D70" i="13"/>
  <c r="D71" i="13"/>
  <c r="C72" i="13"/>
  <c r="B72" i="13"/>
  <c r="B51" i="53"/>
  <c r="C52" i="53"/>
  <c r="D72" i="13" l="1"/>
  <c r="H72" i="13"/>
  <c r="D35" i="35"/>
  <c r="C35" i="35"/>
  <c r="G13" i="35"/>
  <c r="G14" i="35"/>
  <c r="G15" i="35"/>
  <c r="G16" i="35"/>
  <c r="G12" i="35"/>
  <c r="E13" i="2" l="1"/>
  <c r="E7" i="2"/>
  <c r="E9" i="2"/>
  <c r="E10" i="2"/>
  <c r="F68" i="5"/>
  <c r="G68" i="5"/>
  <c r="F69" i="5"/>
  <c r="G69" i="5"/>
  <c r="F70" i="5"/>
  <c r="G70" i="5"/>
  <c r="B68" i="5"/>
  <c r="C68" i="5"/>
  <c r="B69" i="5"/>
  <c r="C69" i="5"/>
  <c r="B70" i="5"/>
  <c r="C70" i="5"/>
  <c r="B15" i="33"/>
  <c r="G67" i="33"/>
  <c r="G68" i="33"/>
  <c r="G69" i="33"/>
  <c r="G70" i="33"/>
  <c r="G71" i="33"/>
  <c r="D69" i="33"/>
  <c r="D70" i="33"/>
  <c r="D71" i="33"/>
  <c r="C72" i="33"/>
  <c r="B72" i="33"/>
  <c r="B69" i="39"/>
  <c r="I69" i="39"/>
  <c r="B70" i="39"/>
  <c r="I70" i="39"/>
  <c r="B71" i="39"/>
  <c r="I71" i="39"/>
  <c r="I72" i="38"/>
  <c r="J72" i="38"/>
  <c r="I65" i="38"/>
  <c r="J65" i="38"/>
  <c r="D62" i="38"/>
  <c r="L62" i="10" s="1"/>
  <c r="D66" i="38"/>
  <c r="L66" i="10" s="1"/>
  <c r="C72" i="38"/>
  <c r="B72" i="38"/>
  <c r="C65" i="38"/>
  <c r="B65" i="38"/>
  <c r="C41" i="38"/>
  <c r="B41" i="38"/>
  <c r="C15" i="38"/>
  <c r="B15" i="38"/>
  <c r="K69" i="38"/>
  <c r="K70" i="38"/>
  <c r="K71" i="38"/>
  <c r="L69" i="38"/>
  <c r="M69" i="38"/>
  <c r="L70" i="38"/>
  <c r="L70" i="39" s="1"/>
  <c r="M70" i="38"/>
  <c r="N70" i="38" s="1"/>
  <c r="L71" i="38"/>
  <c r="N71" i="38" s="1"/>
  <c r="M71" i="38"/>
  <c r="E69" i="38"/>
  <c r="F69" i="38"/>
  <c r="E70" i="38"/>
  <c r="E70" i="39" s="1"/>
  <c r="F70" i="38"/>
  <c r="E71" i="38"/>
  <c r="E71" i="39" s="1"/>
  <c r="F71" i="38"/>
  <c r="G71" i="38"/>
  <c r="D69" i="38"/>
  <c r="D70" i="38"/>
  <c r="D71" i="38"/>
  <c r="F15" i="37"/>
  <c r="E15" i="37"/>
  <c r="E41" i="37"/>
  <c r="F41" i="37"/>
  <c r="E65" i="37"/>
  <c r="F65" i="37"/>
  <c r="E72" i="37"/>
  <c r="E72" i="38" s="1"/>
  <c r="F72" i="37"/>
  <c r="F72" i="38" s="1"/>
  <c r="C15" i="37"/>
  <c r="B15" i="37"/>
  <c r="I15" i="37"/>
  <c r="J15" i="37"/>
  <c r="J41" i="37"/>
  <c r="I41" i="37"/>
  <c r="C41" i="37"/>
  <c r="J65" i="37"/>
  <c r="C65" i="37"/>
  <c r="C72" i="37"/>
  <c r="J72" i="37"/>
  <c r="I72" i="37"/>
  <c r="J70" i="39" l="1"/>
  <c r="N70" i="39"/>
  <c r="M70" i="39" s="1"/>
  <c r="O70" i="39" s="1"/>
  <c r="Y70" i="11"/>
  <c r="N71" i="39"/>
  <c r="Y71" i="11"/>
  <c r="G69" i="38"/>
  <c r="G71" i="39"/>
  <c r="F71" i="39" s="1"/>
  <c r="H71" i="39" s="1"/>
  <c r="Y71" i="10"/>
  <c r="D69" i="5"/>
  <c r="B71" i="61" s="1"/>
  <c r="D71" i="61" s="1"/>
  <c r="K69" i="39"/>
  <c r="J69" i="39" s="1"/>
  <c r="L69" i="11"/>
  <c r="K70" i="39"/>
  <c r="L70" i="11"/>
  <c r="K71" i="39"/>
  <c r="J71" i="39" s="1"/>
  <c r="L71" i="11"/>
  <c r="D69" i="39"/>
  <c r="C69" i="39" s="1"/>
  <c r="L69" i="10"/>
  <c r="D70" i="39"/>
  <c r="L70" i="10"/>
  <c r="D71" i="39"/>
  <c r="C71" i="39" s="1"/>
  <c r="L71" i="10"/>
  <c r="G72" i="33"/>
  <c r="N69" i="38"/>
  <c r="Y69" i="11" s="1"/>
  <c r="D70" i="5"/>
  <c r="B72" i="61" s="1"/>
  <c r="D72" i="61" s="1"/>
  <c r="H69" i="5"/>
  <c r="F71" i="61" s="1"/>
  <c r="L71" i="39"/>
  <c r="M71" i="39" s="1"/>
  <c r="G70" i="38"/>
  <c r="M69" i="62"/>
  <c r="N69" i="62" s="1"/>
  <c r="J69" i="62"/>
  <c r="K69" i="62" s="1"/>
  <c r="H68" i="5"/>
  <c r="F70" i="61" s="1"/>
  <c r="N69" i="39"/>
  <c r="L69" i="39"/>
  <c r="M69" i="39" s="1"/>
  <c r="E70" i="5"/>
  <c r="H70" i="5"/>
  <c r="F72" i="61" s="1"/>
  <c r="C70" i="39"/>
  <c r="D72" i="33"/>
  <c r="E69" i="39"/>
  <c r="D68" i="5"/>
  <c r="N69" i="37"/>
  <c r="Z69" i="11" s="1"/>
  <c r="N70" i="37"/>
  <c r="Z70" i="11" s="1"/>
  <c r="N71" i="37"/>
  <c r="Z71" i="11" s="1"/>
  <c r="K69" i="37"/>
  <c r="M69" i="11" s="1"/>
  <c r="K70" i="37"/>
  <c r="M70" i="11" s="1"/>
  <c r="K71" i="37"/>
  <c r="G69" i="37"/>
  <c r="G70" i="37"/>
  <c r="G71" i="37"/>
  <c r="Z71" i="10" s="1"/>
  <c r="D69" i="37"/>
  <c r="D70" i="37"/>
  <c r="M70" i="10" s="1"/>
  <c r="D71" i="37"/>
  <c r="M71" i="10" s="1"/>
  <c r="E70" i="3"/>
  <c r="D70" i="3"/>
  <c r="C70" i="3"/>
  <c r="B70" i="3"/>
  <c r="E63" i="3"/>
  <c r="D63" i="3"/>
  <c r="C63" i="3"/>
  <c r="B63" i="3"/>
  <c r="B39" i="3"/>
  <c r="E39" i="3"/>
  <c r="D39" i="3"/>
  <c r="C39" i="3"/>
  <c r="E13" i="3"/>
  <c r="D13" i="3"/>
  <c r="C13" i="3"/>
  <c r="B13" i="3"/>
  <c r="B72" i="3" l="1"/>
  <c r="H71" i="61"/>
  <c r="I70" i="5"/>
  <c r="I69" i="5"/>
  <c r="E69" i="5"/>
  <c r="E71" i="61"/>
  <c r="J70" i="62"/>
  <c r="K70" i="62" s="1"/>
  <c r="E72" i="61"/>
  <c r="O69" i="39"/>
  <c r="O71" i="39"/>
  <c r="G70" i="39"/>
  <c r="F70" i="39" s="1"/>
  <c r="H70" i="39" s="1"/>
  <c r="Y70" i="10"/>
  <c r="Z70" i="10" s="1"/>
  <c r="G69" i="39"/>
  <c r="F69" i="39" s="1"/>
  <c r="H69" i="39" s="1"/>
  <c r="Y69" i="10"/>
  <c r="Z69" i="10" s="1"/>
  <c r="I68" i="5"/>
  <c r="H70" i="61"/>
  <c r="M68" i="62"/>
  <c r="N68" i="62" s="1"/>
  <c r="I70" i="61"/>
  <c r="E68" i="5"/>
  <c r="B70" i="61"/>
  <c r="M70" i="62"/>
  <c r="N70" i="62" s="1"/>
  <c r="I72" i="61"/>
  <c r="H72" i="61"/>
  <c r="M71" i="11"/>
  <c r="M69" i="10"/>
  <c r="F68" i="3"/>
  <c r="F69" i="3"/>
  <c r="F70" i="3"/>
  <c r="D70" i="61" l="1"/>
  <c r="E70" i="61"/>
  <c r="J68" i="62"/>
  <c r="G3" i="53"/>
  <c r="G4" i="53"/>
  <c r="G5" i="53"/>
  <c r="G6" i="53"/>
  <c r="G7" i="53"/>
  <c r="T42" i="63" l="1"/>
  <c r="AB20" i="63"/>
  <c r="D5" i="64" l="1"/>
  <c r="E28" i="60" l="1"/>
  <c r="E34" i="60" s="1"/>
  <c r="E32" i="60" l="1"/>
  <c r="B6" i="60" l="1"/>
  <c r="B13" i="55"/>
  <c r="C13" i="55"/>
  <c r="D13" i="55"/>
  <c r="E13" i="55"/>
  <c r="F13" i="55"/>
  <c r="G13" i="55"/>
  <c r="H13" i="55"/>
  <c r="I13" i="55"/>
  <c r="J13" i="55"/>
  <c r="K13" i="55"/>
  <c r="L13" i="55"/>
  <c r="M13" i="55"/>
  <c r="N13" i="55"/>
  <c r="O13" i="55"/>
  <c r="P13" i="55"/>
  <c r="Q13" i="55"/>
  <c r="R13" i="55"/>
  <c r="S13" i="55"/>
  <c r="T13" i="55"/>
  <c r="U13" i="55"/>
  <c r="V13" i="55"/>
  <c r="W13" i="55"/>
  <c r="B7" i="55"/>
  <c r="C7" i="55"/>
  <c r="D7" i="55"/>
  <c r="E7" i="55"/>
  <c r="F7" i="55"/>
  <c r="G7" i="55"/>
  <c r="H7" i="55"/>
  <c r="I7" i="55"/>
  <c r="J7" i="55"/>
  <c r="K7" i="55"/>
  <c r="L7" i="55"/>
  <c r="M7" i="55"/>
  <c r="N7" i="55"/>
  <c r="O7" i="55"/>
  <c r="P7" i="55"/>
  <c r="Q7" i="55"/>
  <c r="R7" i="55"/>
  <c r="S7" i="55"/>
  <c r="T7" i="55"/>
  <c r="U7" i="55"/>
  <c r="V7" i="55"/>
  <c r="W7" i="55"/>
  <c r="S29" i="55"/>
  <c r="S30" i="55" s="1"/>
  <c r="T29" i="55"/>
  <c r="U29" i="55"/>
  <c r="U30" i="55" s="1"/>
  <c r="V29" i="55"/>
  <c r="W29" i="55"/>
  <c r="B29" i="55"/>
  <c r="C29" i="55"/>
  <c r="C30" i="55" s="1"/>
  <c r="D29" i="55"/>
  <c r="E29" i="55"/>
  <c r="E30" i="55" s="1"/>
  <c r="F29" i="55"/>
  <c r="F30" i="55" s="1"/>
  <c r="G29" i="55"/>
  <c r="G30" i="55" s="1"/>
  <c r="H29" i="55"/>
  <c r="I29" i="55"/>
  <c r="J29" i="55"/>
  <c r="K29" i="55"/>
  <c r="K30" i="55" s="1"/>
  <c r="L29" i="55"/>
  <c r="M29" i="55"/>
  <c r="M30" i="55" s="1"/>
  <c r="N29" i="55"/>
  <c r="N30" i="55" s="1"/>
  <c r="O29" i="55"/>
  <c r="O30" i="55" s="1"/>
  <c r="P29" i="55"/>
  <c r="Q29" i="55"/>
  <c r="Q30" i="55" s="1"/>
  <c r="X8" i="55"/>
  <c r="X20" i="55"/>
  <c r="X21" i="55"/>
  <c r="X22" i="55"/>
  <c r="X23" i="55"/>
  <c r="T30" i="55" l="1"/>
  <c r="L30" i="55"/>
  <c r="D30" i="55"/>
  <c r="V30" i="55"/>
  <c r="J30" i="55"/>
  <c r="B30" i="55"/>
  <c r="W30" i="55"/>
  <c r="I30" i="55"/>
  <c r="P30" i="55"/>
  <c r="H30" i="55"/>
  <c r="X13" i="55"/>
  <c r="X7" i="55"/>
  <c r="A3" i="55"/>
  <c r="BA33" i="54" l="1"/>
  <c r="A4" i="54"/>
  <c r="X7" i="11"/>
  <c r="W7" i="11" s="1"/>
  <c r="V7" i="11" s="1"/>
  <c r="U7" i="11" s="1"/>
  <c r="T7" i="11" s="1"/>
  <c r="S7" i="11" s="1"/>
  <c r="R7" i="11" s="1"/>
  <c r="Q7" i="11" s="1"/>
  <c r="P7" i="11" s="1"/>
  <c r="O7" i="11" s="1"/>
  <c r="K7" i="11"/>
  <c r="J7" i="11" s="1"/>
  <c r="I7" i="11" s="1"/>
  <c r="H7" i="11" s="1"/>
  <c r="G7" i="11" s="1"/>
  <c r="F7" i="11" s="1"/>
  <c r="E7" i="11" s="1"/>
  <c r="D7" i="11" s="1"/>
  <c r="C7" i="11" s="1"/>
  <c r="B7" i="11" s="1"/>
  <c r="B41" i="33"/>
  <c r="F18" i="35" l="1"/>
  <c r="E22" i="7" l="1"/>
  <c r="J15" i="7" s="1"/>
  <c r="AB10" i="63" l="1"/>
  <c r="AB11" i="63"/>
  <c r="AB12" i="63"/>
  <c r="AB13" i="63"/>
  <c r="AB14" i="63"/>
  <c r="AB15" i="63"/>
  <c r="AB16" i="63"/>
  <c r="AB17" i="63"/>
  <c r="AB18" i="63"/>
  <c r="AB19" i="63"/>
  <c r="AB22" i="63" l="1"/>
  <c r="E17" i="60" l="1"/>
  <c r="B20" i="53" l="1"/>
  <c r="B24" i="53"/>
  <c r="B28" i="53"/>
  <c r="B32" i="53"/>
  <c r="B36" i="53"/>
  <c r="B40" i="53"/>
  <c r="B44" i="53"/>
  <c r="B48" i="53"/>
  <c r="B4" i="53"/>
  <c r="B8" i="53"/>
  <c r="B12" i="53"/>
  <c r="B16" i="53"/>
  <c r="B3" i="53"/>
  <c r="G8" i="53"/>
  <c r="G13" i="53"/>
  <c r="G14" i="53"/>
  <c r="G16" i="53"/>
  <c r="G21" i="53"/>
  <c r="G22" i="53"/>
  <c r="G24" i="53"/>
  <c r="G29" i="53"/>
  <c r="G30" i="53"/>
  <c r="G32" i="53"/>
  <c r="G37" i="53"/>
  <c r="G38" i="53"/>
  <c r="G40" i="53"/>
  <c r="G45" i="53"/>
  <c r="G46" i="53"/>
  <c r="G49" i="53"/>
  <c r="G50" i="53"/>
  <c r="G9" i="53"/>
  <c r="G10" i="53"/>
  <c r="G17" i="53"/>
  <c r="G18" i="53"/>
  <c r="G25" i="53"/>
  <c r="G26" i="53"/>
  <c r="G33" i="53"/>
  <c r="G34" i="53"/>
  <c r="G41" i="53"/>
  <c r="G42" i="53"/>
  <c r="G47" i="53"/>
  <c r="G11" i="53"/>
  <c r="G12" i="53"/>
  <c r="G15" i="53"/>
  <c r="G19" i="53"/>
  <c r="G20" i="53"/>
  <c r="G23" i="53"/>
  <c r="G27" i="53"/>
  <c r="G28" i="53"/>
  <c r="G31" i="53"/>
  <c r="G35" i="53"/>
  <c r="G36" i="53"/>
  <c r="G39" i="53"/>
  <c r="G43" i="53"/>
  <c r="G44" i="53"/>
  <c r="G48" i="53"/>
  <c r="B5" i="53"/>
  <c r="B6" i="53"/>
  <c r="B7" i="53"/>
  <c r="B9" i="53"/>
  <c r="B10" i="53"/>
  <c r="B11" i="53"/>
  <c r="B13" i="53"/>
  <c r="B14" i="53"/>
  <c r="B15" i="53"/>
  <c r="B17" i="53"/>
  <c r="B18" i="53"/>
  <c r="B19" i="53"/>
  <c r="B21" i="53"/>
  <c r="B22" i="53"/>
  <c r="B23" i="53"/>
  <c r="B25" i="53"/>
  <c r="B26" i="53"/>
  <c r="B27" i="53"/>
  <c r="B29" i="53"/>
  <c r="B30" i="53"/>
  <c r="B31" i="53"/>
  <c r="B33" i="53"/>
  <c r="B34" i="53"/>
  <c r="B35" i="53"/>
  <c r="B37" i="53"/>
  <c r="B38" i="53"/>
  <c r="B39" i="53"/>
  <c r="B41" i="53"/>
  <c r="B42" i="53"/>
  <c r="B43" i="53"/>
  <c r="B45" i="53"/>
  <c r="B46" i="53"/>
  <c r="B47" i="53"/>
  <c r="B49" i="53"/>
  <c r="B50" i="53"/>
  <c r="B52" i="53" l="1"/>
  <c r="B53" i="53" s="1"/>
  <c r="C53" i="53" s="1"/>
  <c r="H52" i="53"/>
  <c r="G52" i="53"/>
  <c r="G53" i="53" s="1"/>
  <c r="H53" i="53" l="1"/>
  <c r="X28" i="55"/>
  <c r="R29" i="55"/>
  <c r="BA11" i="54"/>
  <c r="X29" i="55" l="1"/>
  <c r="X30" i="55" s="1"/>
  <c r="R30" i="55"/>
  <c r="K9" i="38"/>
  <c r="K10" i="38"/>
  <c r="K11" i="38"/>
  <c r="L11" i="11" s="1"/>
  <c r="K12" i="38"/>
  <c r="K13" i="38"/>
  <c r="K14" i="38"/>
  <c r="K14" i="39" l="1"/>
  <c r="L14" i="11"/>
  <c r="K13" i="39"/>
  <c r="L13" i="11"/>
  <c r="K12" i="39"/>
  <c r="L12" i="11"/>
  <c r="K10" i="39"/>
  <c r="L10" i="11"/>
  <c r="K9" i="39"/>
  <c r="L9" i="11"/>
  <c r="K11" i="39"/>
  <c r="D18" i="35"/>
  <c r="C18" i="35"/>
  <c r="H29" i="35"/>
  <c r="G36" i="35" s="1"/>
  <c r="G29" i="35"/>
  <c r="K15" i="39" l="1"/>
  <c r="L15" i="11"/>
  <c r="C36" i="35"/>
  <c r="C38" i="35" s="1"/>
  <c r="D36" i="35"/>
  <c r="G54" i="53" s="1"/>
  <c r="C11" i="2"/>
  <c r="H54" i="53" l="1"/>
  <c r="A74" i="5" l="1"/>
  <c r="A73" i="5"/>
  <c r="A75" i="5"/>
  <c r="A74" i="3"/>
  <c r="A73" i="3"/>
  <c r="H11" i="2" l="1"/>
  <c r="H16" i="2" s="1"/>
  <c r="G11" i="2"/>
  <c r="G16" i="2" s="1"/>
  <c r="D11" i="2"/>
  <c r="D16" i="2" s="1"/>
  <c r="AB75" i="63" l="1"/>
  <c r="T45" i="63" l="1"/>
  <c r="AB21" i="63"/>
  <c r="AB23" i="63"/>
  <c r="AB24" i="63"/>
  <c r="AB25" i="63"/>
  <c r="AB26" i="63"/>
  <c r="AB27" i="63"/>
  <c r="AB28" i="63"/>
  <c r="AB29" i="63"/>
  <c r="AB31" i="63"/>
  <c r="AB32" i="63"/>
  <c r="AB33" i="63"/>
  <c r="AB34" i="63"/>
  <c r="AB35" i="63"/>
  <c r="AB36" i="63"/>
  <c r="AB37" i="63"/>
  <c r="AB38" i="63"/>
  <c r="AB39" i="63"/>
  <c r="AB40" i="63"/>
  <c r="AB42" i="63" l="1"/>
  <c r="C33" i="60"/>
  <c r="B47" i="60" l="1"/>
  <c r="A32" i="55"/>
  <c r="D33" i="60" l="1"/>
  <c r="E33" i="60" s="1"/>
  <c r="H3" i="62" l="1"/>
  <c r="A3" i="61"/>
  <c r="B3" i="60"/>
  <c r="H29" i="64"/>
  <c r="H28" i="64"/>
  <c r="H18" i="64"/>
  <c r="H17" i="64"/>
  <c r="AB79" i="63"/>
  <c r="AB78" i="63"/>
  <c r="AB77" i="63"/>
  <c r="AB76" i="63"/>
  <c r="X42" i="63"/>
  <c r="W42" i="63"/>
  <c r="U42" i="63"/>
  <c r="P42" i="63"/>
  <c r="O42" i="63"/>
  <c r="A44" i="63" s="1"/>
  <c r="M20" i="63"/>
  <c r="C89" i="62"/>
  <c r="C97" i="62" s="1"/>
  <c r="B89" i="62"/>
  <c r="B97" i="62" s="1"/>
  <c r="C88" i="62"/>
  <c r="C96" i="62" s="1"/>
  <c r="B88" i="62"/>
  <c r="F67" i="62"/>
  <c r="G67" i="62" s="1"/>
  <c r="C67" i="62"/>
  <c r="D67" i="62" s="1"/>
  <c r="G66" i="62"/>
  <c r="D66" i="62"/>
  <c r="G65" i="62"/>
  <c r="D65" i="62"/>
  <c r="I64" i="62"/>
  <c r="G64" i="62"/>
  <c r="D64" i="62"/>
  <c r="F63" i="62"/>
  <c r="G63" i="62" s="1"/>
  <c r="C63" i="62"/>
  <c r="D63" i="62" s="1"/>
  <c r="G62" i="62"/>
  <c r="D62" i="62"/>
  <c r="G61" i="62"/>
  <c r="D61" i="62"/>
  <c r="G60" i="62"/>
  <c r="D60" i="62"/>
  <c r="G59" i="62"/>
  <c r="D59" i="62"/>
  <c r="G58" i="62"/>
  <c r="D58" i="62"/>
  <c r="G57" i="62"/>
  <c r="D57" i="62"/>
  <c r="G56" i="62"/>
  <c r="D56" i="62"/>
  <c r="G55" i="62"/>
  <c r="D55" i="62"/>
  <c r="G54" i="62"/>
  <c r="D54" i="62"/>
  <c r="G53" i="62"/>
  <c r="D53" i="62"/>
  <c r="G52" i="62"/>
  <c r="D52" i="62"/>
  <c r="G51" i="62"/>
  <c r="D51" i="62"/>
  <c r="G50" i="62"/>
  <c r="D50" i="62"/>
  <c r="G49" i="62"/>
  <c r="D49" i="62"/>
  <c r="G48" i="62"/>
  <c r="D48" i="62"/>
  <c r="G47" i="62"/>
  <c r="D47" i="62"/>
  <c r="G46" i="62"/>
  <c r="D46" i="62"/>
  <c r="G45" i="62"/>
  <c r="D45" i="62"/>
  <c r="G44" i="62"/>
  <c r="D44" i="62"/>
  <c r="G43" i="62"/>
  <c r="D43" i="62"/>
  <c r="G42" i="62"/>
  <c r="D42" i="62"/>
  <c r="G41" i="62"/>
  <c r="D41" i="62"/>
  <c r="L40" i="62"/>
  <c r="I40" i="62"/>
  <c r="G40" i="62"/>
  <c r="D40" i="62"/>
  <c r="F39" i="62"/>
  <c r="G39" i="62" s="1"/>
  <c r="C39" i="62"/>
  <c r="D39" i="62" s="1"/>
  <c r="G38" i="62"/>
  <c r="G37" i="62"/>
  <c r="D37" i="62"/>
  <c r="G36" i="62"/>
  <c r="D36" i="62"/>
  <c r="G35" i="62"/>
  <c r="D35" i="62"/>
  <c r="G34" i="62"/>
  <c r="D34" i="62"/>
  <c r="G33" i="62"/>
  <c r="D33" i="62"/>
  <c r="G32" i="62"/>
  <c r="D32" i="62"/>
  <c r="G31" i="62"/>
  <c r="D31" i="62"/>
  <c r="G30" i="62"/>
  <c r="D30" i="62"/>
  <c r="G29" i="62"/>
  <c r="D29" i="62"/>
  <c r="G28" i="62"/>
  <c r="D28" i="62"/>
  <c r="G27" i="62"/>
  <c r="D27" i="62"/>
  <c r="G26" i="62"/>
  <c r="D26" i="62"/>
  <c r="G25" i="62"/>
  <c r="D25" i="62"/>
  <c r="G24" i="62"/>
  <c r="D24" i="62"/>
  <c r="G23" i="62"/>
  <c r="D23" i="62"/>
  <c r="G22" i="62"/>
  <c r="D22" i="62"/>
  <c r="G21" i="62"/>
  <c r="D21" i="62"/>
  <c r="G20" i="62"/>
  <c r="D20" i="62"/>
  <c r="G19" i="62"/>
  <c r="D19" i="62"/>
  <c r="G18" i="62"/>
  <c r="D18" i="62"/>
  <c r="G17" i="62"/>
  <c r="D17" i="62"/>
  <c r="G16" i="62"/>
  <c r="D16" i="62"/>
  <c r="G15" i="62"/>
  <c r="D15" i="62"/>
  <c r="L14" i="62"/>
  <c r="I14" i="62"/>
  <c r="G14" i="62"/>
  <c r="D14" i="62"/>
  <c r="F13" i="62"/>
  <c r="C13" i="62"/>
  <c r="G12" i="62"/>
  <c r="D12" i="62"/>
  <c r="G11" i="62"/>
  <c r="D11" i="62"/>
  <c r="G10" i="62"/>
  <c r="D10" i="62"/>
  <c r="G9" i="62"/>
  <c r="G8" i="62"/>
  <c r="G7" i="62"/>
  <c r="N1" i="62"/>
  <c r="G1" i="62"/>
  <c r="G66" i="61"/>
  <c r="C66" i="61"/>
  <c r="G42" i="61"/>
  <c r="C42" i="61"/>
  <c r="G16" i="61"/>
  <c r="C16" i="61"/>
  <c r="H1" i="61"/>
  <c r="E16" i="60"/>
  <c r="E15" i="60"/>
  <c r="E14" i="60"/>
  <c r="E13" i="60"/>
  <c r="L72" i="62" l="1"/>
  <c r="U45" i="63"/>
  <c r="T43" i="63"/>
  <c r="I72" i="62"/>
  <c r="C71" i="62"/>
  <c r="D71" i="62" s="1"/>
  <c r="E19" i="60"/>
  <c r="F18" i="60" s="1"/>
  <c r="C74" i="61"/>
  <c r="H30" i="64"/>
  <c r="W43" i="63"/>
  <c r="W46" i="63" s="1"/>
  <c r="AA45" i="63"/>
  <c r="Q11" i="63"/>
  <c r="Q9" i="63"/>
  <c r="W45" i="63"/>
  <c r="Q40" i="63"/>
  <c r="AB45" i="63"/>
  <c r="X45" i="63"/>
  <c r="I32" i="63"/>
  <c r="M40" i="63"/>
  <c r="Q18" i="63"/>
  <c r="I23" i="63"/>
  <c r="I15" i="63"/>
  <c r="I18" i="63"/>
  <c r="I25" i="63"/>
  <c r="I40" i="63"/>
  <c r="I11" i="63"/>
  <c r="I27" i="63"/>
  <c r="I13" i="63"/>
  <c r="I19" i="63"/>
  <c r="Z45" i="63"/>
  <c r="Q12" i="63"/>
  <c r="Q24" i="63"/>
  <c r="Q21" i="63"/>
  <c r="I22" i="63"/>
  <c r="I26" i="63"/>
  <c r="I10" i="63"/>
  <c r="I14" i="63"/>
  <c r="I21" i="63"/>
  <c r="I29" i="63"/>
  <c r="I31" i="63"/>
  <c r="I33" i="63"/>
  <c r="I35" i="63"/>
  <c r="I37" i="63"/>
  <c r="I39" i="63"/>
  <c r="I28" i="63"/>
  <c r="I17" i="63"/>
  <c r="I30" i="63"/>
  <c r="I34" i="63"/>
  <c r="I36" i="63"/>
  <c r="I38" i="63"/>
  <c r="Q14" i="63"/>
  <c r="Q23" i="63"/>
  <c r="Q26" i="63"/>
  <c r="Q29" i="63"/>
  <c r="Q10" i="63"/>
  <c r="Q13" i="63"/>
  <c r="Q16" i="63"/>
  <c r="Q19" i="63"/>
  <c r="Q22" i="63"/>
  <c r="Q25" i="63"/>
  <c r="Q28" i="63"/>
  <c r="Q15" i="63"/>
  <c r="Q17" i="63"/>
  <c r="Q20" i="63"/>
  <c r="Q27" i="63"/>
  <c r="Q30" i="63"/>
  <c r="D88" i="62"/>
  <c r="B96" i="62"/>
  <c r="D97" i="62"/>
  <c r="F71" i="62"/>
  <c r="G71" i="62" s="1"/>
  <c r="G13" i="62"/>
  <c r="B48" i="60"/>
  <c r="D13" i="62"/>
  <c r="I12" i="63"/>
  <c r="I16" i="63"/>
  <c r="I20" i="63"/>
  <c r="I24" i="63"/>
  <c r="M9" i="63"/>
  <c r="M42" i="63"/>
  <c r="M23" i="63"/>
  <c r="M22" i="63"/>
  <c r="M21" i="63"/>
  <c r="M19" i="63"/>
  <c r="M18" i="63"/>
  <c r="M17" i="63"/>
  <c r="M16" i="63"/>
  <c r="M15" i="63"/>
  <c r="M14" i="63"/>
  <c r="M13" i="63"/>
  <c r="M12" i="63"/>
  <c r="M11" i="63"/>
  <c r="M10" i="63"/>
  <c r="I42" i="63"/>
  <c r="M24" i="63"/>
  <c r="M25" i="63"/>
  <c r="M26" i="63"/>
  <c r="M27" i="63"/>
  <c r="M28" i="63"/>
  <c r="M29" i="63"/>
  <c r="M30" i="63"/>
  <c r="M31" i="63"/>
  <c r="M32" i="63"/>
  <c r="M33" i="63"/>
  <c r="M34" i="63"/>
  <c r="M35" i="63"/>
  <c r="M36" i="63"/>
  <c r="M37" i="63"/>
  <c r="M38" i="63"/>
  <c r="M39" i="63"/>
  <c r="Q31" i="63"/>
  <c r="Q32" i="63"/>
  <c r="Q33" i="63"/>
  <c r="Q34" i="63"/>
  <c r="Q35" i="63"/>
  <c r="Q36" i="63"/>
  <c r="Q37" i="63"/>
  <c r="Q38" i="63"/>
  <c r="Q39" i="63"/>
  <c r="F17" i="60" l="1"/>
  <c r="F13" i="60"/>
  <c r="Q42" i="63"/>
  <c r="F16" i="60"/>
  <c r="F19" i="60"/>
  <c r="F14" i="60"/>
  <c r="F15" i="60"/>
  <c r="BA9" i="54" l="1"/>
  <c r="BA7" i="54" l="1"/>
  <c r="BA10" i="54"/>
  <c r="BA12" i="54"/>
  <c r="BA15" i="54"/>
  <c r="BA16" i="54"/>
  <c r="BA17" i="54"/>
  <c r="BA18" i="54"/>
  <c r="BA19" i="54"/>
  <c r="BA20" i="54"/>
  <c r="BA21" i="54"/>
  <c r="BA22" i="54"/>
  <c r="BA23" i="54"/>
  <c r="BA24" i="54"/>
  <c r="BA25" i="54"/>
  <c r="BA26" i="54"/>
  <c r="BA27" i="54"/>
  <c r="BA28" i="54"/>
  <c r="BA29" i="54"/>
  <c r="BA30" i="54"/>
  <c r="BA31" i="54"/>
  <c r="BA35" i="54"/>
  <c r="BA36" i="54"/>
  <c r="BA37" i="54"/>
  <c r="BA38" i="54"/>
  <c r="BA39" i="54"/>
  <c r="BA40" i="54"/>
  <c r="BA41" i="54"/>
  <c r="BA42" i="54"/>
  <c r="BA43" i="54"/>
  <c r="BA44" i="54"/>
  <c r="BA45" i="54"/>
  <c r="BA46" i="54"/>
  <c r="BA47" i="54"/>
  <c r="BA48" i="54"/>
  <c r="BA49" i="54"/>
  <c r="BA50" i="54"/>
  <c r="BA51" i="54"/>
  <c r="BA52" i="54"/>
  <c r="BA53" i="54"/>
  <c r="BA54" i="54"/>
  <c r="BA55" i="54"/>
  <c r="BA56" i="54"/>
  <c r="BA58" i="54"/>
  <c r="K37" i="35" l="1"/>
  <c r="H35" i="35" l="1"/>
  <c r="F66" i="5"/>
  <c r="G66" i="5"/>
  <c r="F67" i="5"/>
  <c r="G67" i="5"/>
  <c r="G65" i="5"/>
  <c r="F65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G41" i="5"/>
  <c r="F41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G15" i="5"/>
  <c r="F15" i="5"/>
  <c r="F9" i="5"/>
  <c r="G9" i="5"/>
  <c r="F10" i="5"/>
  <c r="G10" i="5"/>
  <c r="F11" i="5"/>
  <c r="G11" i="5"/>
  <c r="F12" i="5"/>
  <c r="G12" i="5"/>
  <c r="F13" i="5"/>
  <c r="G13" i="5"/>
  <c r="G8" i="5"/>
  <c r="F8" i="5"/>
  <c r="B66" i="5"/>
  <c r="C66" i="5"/>
  <c r="B67" i="5"/>
  <c r="C67" i="5"/>
  <c r="C65" i="5"/>
  <c r="B65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C41" i="5"/>
  <c r="B41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C15" i="5"/>
  <c r="B15" i="5"/>
  <c r="B9" i="5"/>
  <c r="C9" i="5"/>
  <c r="B10" i="5"/>
  <c r="C10" i="5"/>
  <c r="B11" i="5"/>
  <c r="C11" i="5"/>
  <c r="B12" i="5"/>
  <c r="C12" i="5"/>
  <c r="B13" i="5"/>
  <c r="C13" i="5"/>
  <c r="C8" i="5"/>
  <c r="B8" i="5"/>
  <c r="E9" i="38"/>
  <c r="F9" i="38"/>
  <c r="E10" i="38"/>
  <c r="F10" i="38"/>
  <c r="E11" i="38"/>
  <c r="F11" i="38"/>
  <c r="E12" i="38"/>
  <c r="F12" i="38"/>
  <c r="E13" i="38"/>
  <c r="F13" i="38"/>
  <c r="E14" i="38"/>
  <c r="F14" i="38"/>
  <c r="E16" i="38"/>
  <c r="D40" i="37"/>
  <c r="D39" i="37"/>
  <c r="G71" i="5" l="1"/>
  <c r="C71" i="5"/>
  <c r="F71" i="5"/>
  <c r="B71" i="5"/>
  <c r="E11" i="2"/>
  <c r="E16" i="2" s="1"/>
  <c r="A16" i="1" l="1"/>
  <c r="A2" i="55" l="1"/>
  <c r="A2" i="54"/>
  <c r="A67" i="54"/>
  <c r="A4" i="13" l="1"/>
  <c r="E37" i="35" l="1"/>
  <c r="G17" i="35" l="1"/>
  <c r="E35" i="35"/>
  <c r="E18" i="35"/>
  <c r="B54" i="53"/>
  <c r="F36" i="35" l="1"/>
  <c r="I36" i="35" s="1"/>
  <c r="C54" i="53"/>
  <c r="B41" i="35"/>
  <c r="J36" i="35"/>
  <c r="G18" i="35"/>
  <c r="H12" i="35" s="1"/>
  <c r="B68" i="39"/>
  <c r="B67" i="39"/>
  <c r="B66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4" i="39"/>
  <c r="B13" i="39"/>
  <c r="B12" i="39"/>
  <c r="B11" i="39"/>
  <c r="B10" i="39"/>
  <c r="B9" i="39"/>
  <c r="M68" i="38"/>
  <c r="L68" i="38"/>
  <c r="M67" i="38"/>
  <c r="L67" i="38"/>
  <c r="M66" i="38"/>
  <c r="L66" i="38"/>
  <c r="M64" i="38"/>
  <c r="L64" i="38"/>
  <c r="M63" i="38"/>
  <c r="L63" i="38"/>
  <c r="M62" i="38"/>
  <c r="L62" i="38"/>
  <c r="M61" i="38"/>
  <c r="L61" i="38"/>
  <c r="M60" i="38"/>
  <c r="L60" i="38"/>
  <c r="M59" i="38"/>
  <c r="L59" i="38"/>
  <c r="M58" i="38"/>
  <c r="L58" i="38"/>
  <c r="M57" i="38"/>
  <c r="L57" i="38"/>
  <c r="M56" i="38"/>
  <c r="L56" i="38"/>
  <c r="M55" i="38"/>
  <c r="L55" i="38"/>
  <c r="M54" i="38"/>
  <c r="L54" i="38"/>
  <c r="M53" i="38"/>
  <c r="L53" i="38"/>
  <c r="M52" i="38"/>
  <c r="L52" i="38"/>
  <c r="M51" i="38"/>
  <c r="L51" i="38"/>
  <c r="M50" i="38"/>
  <c r="L50" i="38"/>
  <c r="M49" i="38"/>
  <c r="L49" i="38"/>
  <c r="M48" i="38"/>
  <c r="L48" i="38"/>
  <c r="M47" i="38"/>
  <c r="L47" i="38"/>
  <c r="M46" i="38"/>
  <c r="L46" i="38"/>
  <c r="M45" i="38"/>
  <c r="L45" i="38"/>
  <c r="M44" i="38"/>
  <c r="L44" i="38"/>
  <c r="M43" i="38"/>
  <c r="L43" i="38"/>
  <c r="M42" i="38"/>
  <c r="L42" i="38"/>
  <c r="M40" i="38"/>
  <c r="L40" i="38"/>
  <c r="M39" i="38"/>
  <c r="L39" i="38"/>
  <c r="M38" i="38"/>
  <c r="L38" i="38"/>
  <c r="M37" i="38"/>
  <c r="L37" i="38"/>
  <c r="M36" i="38"/>
  <c r="L36" i="38"/>
  <c r="M35" i="38"/>
  <c r="L35" i="38"/>
  <c r="M34" i="38"/>
  <c r="L34" i="38"/>
  <c r="M33" i="38"/>
  <c r="L33" i="38"/>
  <c r="M32" i="38"/>
  <c r="L32" i="38"/>
  <c r="M31" i="38"/>
  <c r="L31" i="38"/>
  <c r="M30" i="38"/>
  <c r="L30" i="38"/>
  <c r="M29" i="38"/>
  <c r="L29" i="38"/>
  <c r="M28" i="38"/>
  <c r="L28" i="38"/>
  <c r="M27" i="38"/>
  <c r="L27" i="38"/>
  <c r="M26" i="38"/>
  <c r="L26" i="38"/>
  <c r="M25" i="38"/>
  <c r="L25" i="38"/>
  <c r="M24" i="38"/>
  <c r="L24" i="38"/>
  <c r="M23" i="38"/>
  <c r="L23" i="38"/>
  <c r="M22" i="38"/>
  <c r="L22" i="38"/>
  <c r="M21" i="38"/>
  <c r="L21" i="38"/>
  <c r="M20" i="38"/>
  <c r="L20" i="38"/>
  <c r="M19" i="38"/>
  <c r="L19" i="38"/>
  <c r="M18" i="38"/>
  <c r="L18" i="38"/>
  <c r="M17" i="38"/>
  <c r="L17" i="38"/>
  <c r="M16" i="38"/>
  <c r="L16" i="38"/>
  <c r="M14" i="38"/>
  <c r="L14" i="38"/>
  <c r="M13" i="38"/>
  <c r="L13" i="38"/>
  <c r="M12" i="38"/>
  <c r="L12" i="38"/>
  <c r="M11" i="38"/>
  <c r="L11" i="38"/>
  <c r="M10" i="38"/>
  <c r="L10" i="38"/>
  <c r="M9" i="38"/>
  <c r="L9" i="38"/>
  <c r="F68" i="38"/>
  <c r="E68" i="38"/>
  <c r="F67" i="38"/>
  <c r="E67" i="38"/>
  <c r="F66" i="38"/>
  <c r="E66" i="38"/>
  <c r="F64" i="38"/>
  <c r="E64" i="38"/>
  <c r="F63" i="38"/>
  <c r="E63" i="38"/>
  <c r="F62" i="38"/>
  <c r="E62" i="38"/>
  <c r="F61" i="38"/>
  <c r="E61" i="38"/>
  <c r="F60" i="38"/>
  <c r="E60" i="38"/>
  <c r="F59" i="38"/>
  <c r="E59" i="38"/>
  <c r="F58" i="38"/>
  <c r="E58" i="38"/>
  <c r="F57" i="38"/>
  <c r="E57" i="38"/>
  <c r="F56" i="38"/>
  <c r="E56" i="38"/>
  <c r="F55" i="38"/>
  <c r="E55" i="38"/>
  <c r="F54" i="38"/>
  <c r="E54" i="38"/>
  <c r="F53" i="38"/>
  <c r="E53" i="38"/>
  <c r="F52" i="38"/>
  <c r="E52" i="38"/>
  <c r="F51" i="38"/>
  <c r="E51" i="38"/>
  <c r="F50" i="38"/>
  <c r="E50" i="38"/>
  <c r="F49" i="38"/>
  <c r="E49" i="38"/>
  <c r="F48" i="38"/>
  <c r="E48" i="38"/>
  <c r="F47" i="38"/>
  <c r="E47" i="38"/>
  <c r="F46" i="38"/>
  <c r="E46" i="38"/>
  <c r="F45" i="38"/>
  <c r="E45" i="38"/>
  <c r="F44" i="38"/>
  <c r="E44" i="38"/>
  <c r="F43" i="38"/>
  <c r="E43" i="38"/>
  <c r="F42" i="38"/>
  <c r="E42" i="38"/>
  <c r="F40" i="38"/>
  <c r="E40" i="38"/>
  <c r="F39" i="38"/>
  <c r="E39" i="38"/>
  <c r="F38" i="38"/>
  <c r="E38" i="38"/>
  <c r="F37" i="38"/>
  <c r="E37" i="38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K36" i="35" l="1"/>
  <c r="H16" i="35"/>
  <c r="H17" i="35"/>
  <c r="X27" i="55" l="1"/>
  <c r="X26" i="55"/>
  <c r="X25" i="55"/>
  <c r="X24" i="55"/>
  <c r="X19" i="55"/>
  <c r="X18" i="55"/>
  <c r="X17" i="55"/>
  <c r="X16" i="55"/>
  <c r="X15" i="55"/>
  <c r="X14" i="55"/>
  <c r="X10" i="55"/>
  <c r="X9" i="55"/>
  <c r="B64" i="54" l="1"/>
  <c r="B57" i="54"/>
  <c r="BA64" i="54" l="1"/>
  <c r="BA65" i="54" s="1"/>
  <c r="D24" i="13"/>
  <c r="D25" i="13"/>
  <c r="D26" i="13"/>
  <c r="D35" i="7" l="1"/>
  <c r="C35" i="7"/>
  <c r="E35" i="7" l="1"/>
  <c r="F31" i="7" s="1"/>
  <c r="F64" i="5"/>
  <c r="G64" i="5"/>
  <c r="C64" i="5"/>
  <c r="B64" i="5"/>
  <c r="G40" i="5"/>
  <c r="F40" i="5"/>
  <c r="C40" i="5"/>
  <c r="B40" i="5"/>
  <c r="G14" i="5"/>
  <c r="F14" i="5"/>
  <c r="C14" i="5"/>
  <c r="B14" i="5"/>
  <c r="D24" i="5"/>
  <c r="D25" i="5"/>
  <c r="B27" i="61" s="1"/>
  <c r="J25" i="62" s="1"/>
  <c r="D24" i="33"/>
  <c r="F72" i="5" l="1"/>
  <c r="G72" i="5"/>
  <c r="E24" i="5"/>
  <c r="B26" i="61"/>
  <c r="J24" i="62" s="1"/>
  <c r="E27" i="61"/>
  <c r="K25" i="62"/>
  <c r="D27" i="61"/>
  <c r="B72" i="5"/>
  <c r="C72" i="5"/>
  <c r="F30" i="7"/>
  <c r="F26" i="7"/>
  <c r="F33" i="7"/>
  <c r="F34" i="7"/>
  <c r="F32" i="7"/>
  <c r="H27" i="7"/>
  <c r="I27" i="7"/>
  <c r="F29" i="7"/>
  <c r="F27" i="7"/>
  <c r="J27" i="7"/>
  <c r="F28" i="7"/>
  <c r="F35" i="7" l="1"/>
  <c r="E26" i="61"/>
  <c r="K24" i="62"/>
  <c r="D26" i="61"/>
  <c r="E18" i="39"/>
  <c r="E19" i="39"/>
  <c r="E20" i="39"/>
  <c r="E21" i="39"/>
  <c r="E22" i="39"/>
  <c r="E23" i="39"/>
  <c r="E24" i="39"/>
  <c r="E25" i="39"/>
  <c r="E26" i="39"/>
  <c r="E27" i="39"/>
  <c r="E28" i="39"/>
  <c r="B15" i="39" l="1"/>
  <c r="D24" i="38"/>
  <c r="L24" i="10" s="1"/>
  <c r="F15" i="3"/>
  <c r="F16" i="3"/>
  <c r="F17" i="3"/>
  <c r="D24" i="37"/>
  <c r="AA9" i="1" l="1"/>
  <c r="W9" i="3"/>
  <c r="AA9" i="37"/>
  <c r="AA9" i="38"/>
  <c r="AA9" i="33"/>
  <c r="AA9" i="5"/>
  <c r="AA9" i="35"/>
  <c r="AA9" i="8"/>
  <c r="AA9" i="9"/>
  <c r="AA9" i="12"/>
  <c r="AA9" i="13"/>
  <c r="AA9" i="26"/>
  <c r="AA10" i="1"/>
  <c r="W10" i="3"/>
  <c r="AA10" i="37"/>
  <c r="AA10" i="38"/>
  <c r="AA10" i="33"/>
  <c r="AA10" i="5"/>
  <c r="AA10" i="35"/>
  <c r="AA10" i="8"/>
  <c r="AA10" i="9"/>
  <c r="AA10" i="12"/>
  <c r="AA10" i="13"/>
  <c r="AA10" i="26"/>
  <c r="I68" i="39" l="1"/>
  <c r="I67" i="39"/>
  <c r="I66" i="39"/>
  <c r="I64" i="39"/>
  <c r="I63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0" i="39"/>
  <c r="I39" i="39"/>
  <c r="I38" i="39"/>
  <c r="I36" i="39"/>
  <c r="I35" i="39"/>
  <c r="I34" i="39"/>
  <c r="I33" i="39"/>
  <c r="I32" i="39"/>
  <c r="I31" i="39"/>
  <c r="I30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4" i="39"/>
  <c r="J14" i="39" s="1"/>
  <c r="I13" i="39"/>
  <c r="J13" i="39" s="1"/>
  <c r="I12" i="39"/>
  <c r="J12" i="39" s="1"/>
  <c r="I11" i="39"/>
  <c r="J11" i="39" s="1"/>
  <c r="I9" i="39"/>
  <c r="J9" i="39" s="1"/>
  <c r="G66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4" i="33"/>
  <c r="G13" i="33"/>
  <c r="G12" i="33"/>
  <c r="G11" i="33"/>
  <c r="G10" i="33"/>
  <c r="D68" i="33"/>
  <c r="D67" i="33"/>
  <c r="D66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3" i="33"/>
  <c r="D22" i="33"/>
  <c r="D21" i="33"/>
  <c r="D20" i="33"/>
  <c r="D19" i="33"/>
  <c r="D18" i="33"/>
  <c r="D17" i="33"/>
  <c r="D16" i="33"/>
  <c r="D14" i="33"/>
  <c r="D13" i="33"/>
  <c r="D12" i="33"/>
  <c r="D11" i="33"/>
  <c r="D10" i="33"/>
  <c r="G9" i="33"/>
  <c r="G15" i="33" s="1"/>
  <c r="D9" i="33"/>
  <c r="C65" i="33"/>
  <c r="B65" i="33"/>
  <c r="B73" i="33" s="1"/>
  <c r="C41" i="33"/>
  <c r="C15" i="33"/>
  <c r="I62" i="39"/>
  <c r="I37" i="39"/>
  <c r="I29" i="39"/>
  <c r="L68" i="39"/>
  <c r="L67" i="39"/>
  <c r="L66" i="39"/>
  <c r="L64" i="39"/>
  <c r="L63" i="39"/>
  <c r="L62" i="39"/>
  <c r="L61" i="39"/>
  <c r="L60" i="39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4" i="39"/>
  <c r="L13" i="39"/>
  <c r="L12" i="39"/>
  <c r="L11" i="39"/>
  <c r="L10" i="39"/>
  <c r="I10" i="39"/>
  <c r="J10" i="39" s="1"/>
  <c r="L9" i="39"/>
  <c r="E68" i="39"/>
  <c r="E67" i="39"/>
  <c r="E66" i="39"/>
  <c r="E64" i="39"/>
  <c r="E63" i="39"/>
  <c r="E62" i="39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17" i="39"/>
  <c r="E16" i="39"/>
  <c r="E14" i="39"/>
  <c r="E13" i="39"/>
  <c r="E12" i="39"/>
  <c r="E11" i="39"/>
  <c r="E10" i="39"/>
  <c r="E9" i="39"/>
  <c r="H37" i="35"/>
  <c r="B24" i="2" s="1"/>
  <c r="G41" i="33" l="1"/>
  <c r="G65" i="33"/>
  <c r="G73" i="33"/>
  <c r="E72" i="39"/>
  <c r="L65" i="39"/>
  <c r="B43" i="35"/>
  <c r="C73" i="33"/>
  <c r="E41" i="39"/>
  <c r="I15" i="39"/>
  <c r="J15" i="39" s="1"/>
  <c r="H68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4" i="13"/>
  <c r="H13" i="13"/>
  <c r="H12" i="13"/>
  <c r="H11" i="13"/>
  <c r="H10" i="13"/>
  <c r="H9" i="13"/>
  <c r="D68" i="13"/>
  <c r="D67" i="13"/>
  <c r="D66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0" i="13"/>
  <c r="D37" i="13"/>
  <c r="D36" i="13"/>
  <c r="D35" i="13"/>
  <c r="D34" i="13"/>
  <c r="D33" i="13"/>
  <c r="D32" i="13"/>
  <c r="D31" i="13"/>
  <c r="D30" i="13"/>
  <c r="D29" i="13"/>
  <c r="D28" i="13"/>
  <c r="D27" i="13"/>
  <c r="D23" i="13"/>
  <c r="D22" i="13"/>
  <c r="D21" i="13"/>
  <c r="D20" i="13"/>
  <c r="D19" i="13"/>
  <c r="D18" i="13"/>
  <c r="D17" i="13"/>
  <c r="D16" i="13"/>
  <c r="D14" i="13"/>
  <c r="D13" i="13"/>
  <c r="D12" i="13"/>
  <c r="D11" i="13"/>
  <c r="D10" i="13"/>
  <c r="D9" i="13"/>
  <c r="D73" i="33" l="1"/>
  <c r="A74" i="39" l="1"/>
  <c r="A3" i="39"/>
  <c r="A74" i="38"/>
  <c r="A3" i="38"/>
  <c r="A74" i="37"/>
  <c r="A3" i="37"/>
  <c r="I65" i="39"/>
  <c r="E65" i="39"/>
  <c r="L41" i="39"/>
  <c r="I41" i="39"/>
  <c r="L15" i="39"/>
  <c r="E15" i="39"/>
  <c r="N68" i="38"/>
  <c r="K68" i="38"/>
  <c r="G68" i="38"/>
  <c r="D68" i="38"/>
  <c r="N67" i="38"/>
  <c r="K67" i="38"/>
  <c r="G67" i="38"/>
  <c r="D67" i="38"/>
  <c r="N66" i="38"/>
  <c r="Y66" i="11" s="1"/>
  <c r="K66" i="38"/>
  <c r="L66" i="11" s="1"/>
  <c r="G66" i="38"/>
  <c r="Y66" i="10" s="1"/>
  <c r="B65" i="39"/>
  <c r="N64" i="38"/>
  <c r="K64" i="38"/>
  <c r="G64" i="38"/>
  <c r="D64" i="38"/>
  <c r="N63" i="38"/>
  <c r="K63" i="38"/>
  <c r="G63" i="38"/>
  <c r="D63" i="38"/>
  <c r="N62" i="38"/>
  <c r="K62" i="38"/>
  <c r="G62" i="38"/>
  <c r="D62" i="39"/>
  <c r="C62" i="39" s="1"/>
  <c r="N61" i="38"/>
  <c r="K61" i="38"/>
  <c r="G61" i="38"/>
  <c r="D61" i="38"/>
  <c r="N60" i="38"/>
  <c r="K60" i="38"/>
  <c r="G60" i="38"/>
  <c r="D60" i="38"/>
  <c r="N59" i="38"/>
  <c r="K59" i="38"/>
  <c r="G59" i="38"/>
  <c r="D59" i="38"/>
  <c r="N58" i="38"/>
  <c r="K58" i="38"/>
  <c r="G58" i="38"/>
  <c r="D58" i="38"/>
  <c r="N57" i="38"/>
  <c r="K57" i="38"/>
  <c r="G57" i="38"/>
  <c r="D57" i="38"/>
  <c r="N56" i="38"/>
  <c r="K56" i="38"/>
  <c r="G56" i="38"/>
  <c r="D56" i="38"/>
  <c r="N55" i="38"/>
  <c r="K55" i="38"/>
  <c r="G55" i="38"/>
  <c r="D55" i="38"/>
  <c r="N54" i="38"/>
  <c r="K54" i="38"/>
  <c r="G54" i="38"/>
  <c r="D54" i="38"/>
  <c r="N53" i="38"/>
  <c r="K53" i="38"/>
  <c r="G53" i="38"/>
  <c r="D53" i="38"/>
  <c r="N52" i="38"/>
  <c r="K52" i="38"/>
  <c r="G52" i="38"/>
  <c r="D52" i="38"/>
  <c r="N51" i="38"/>
  <c r="K51" i="38"/>
  <c r="G51" i="38"/>
  <c r="D51" i="38"/>
  <c r="N50" i="38"/>
  <c r="K50" i="38"/>
  <c r="G50" i="38"/>
  <c r="D50" i="38"/>
  <c r="N49" i="38"/>
  <c r="K49" i="38"/>
  <c r="G49" i="38"/>
  <c r="D49" i="38"/>
  <c r="N48" i="38"/>
  <c r="K48" i="38"/>
  <c r="G48" i="38"/>
  <c r="D48" i="38"/>
  <c r="N47" i="38"/>
  <c r="K47" i="38"/>
  <c r="G47" i="38"/>
  <c r="D47" i="38"/>
  <c r="N46" i="38"/>
  <c r="K46" i="38"/>
  <c r="G46" i="38"/>
  <c r="D46" i="38"/>
  <c r="N45" i="38"/>
  <c r="K45" i="38"/>
  <c r="G45" i="38"/>
  <c r="D45" i="38"/>
  <c r="N44" i="38"/>
  <c r="K44" i="38"/>
  <c r="G44" i="38"/>
  <c r="D44" i="38"/>
  <c r="N43" i="38"/>
  <c r="K43" i="38"/>
  <c r="G43" i="38"/>
  <c r="D43" i="38"/>
  <c r="L43" i="10" s="1"/>
  <c r="N42" i="38"/>
  <c r="K42" i="38"/>
  <c r="L42" i="11" s="1"/>
  <c r="G42" i="38"/>
  <c r="D42" i="38"/>
  <c r="B41" i="39"/>
  <c r="N40" i="38"/>
  <c r="Y40" i="11" s="1"/>
  <c r="K40" i="38"/>
  <c r="G40" i="38"/>
  <c r="D40" i="38"/>
  <c r="N39" i="38"/>
  <c r="Y39" i="11" s="1"/>
  <c r="K39" i="38"/>
  <c r="G39" i="38"/>
  <c r="Y39" i="10" s="1"/>
  <c r="D39" i="38"/>
  <c r="N38" i="38"/>
  <c r="K38" i="38"/>
  <c r="G38" i="38"/>
  <c r="D38" i="38"/>
  <c r="N37" i="38"/>
  <c r="K37" i="38"/>
  <c r="G37" i="38"/>
  <c r="D37" i="38"/>
  <c r="N36" i="38"/>
  <c r="K36" i="38"/>
  <c r="G36" i="38"/>
  <c r="D36" i="38"/>
  <c r="N35" i="38"/>
  <c r="K35" i="38"/>
  <c r="G35" i="38"/>
  <c r="D35" i="38"/>
  <c r="N34" i="38"/>
  <c r="K34" i="38"/>
  <c r="G34" i="38"/>
  <c r="D34" i="38"/>
  <c r="N33" i="38"/>
  <c r="K33" i="38"/>
  <c r="G33" i="38"/>
  <c r="Y33" i="10" s="1"/>
  <c r="D33" i="38"/>
  <c r="N32" i="38"/>
  <c r="K32" i="38"/>
  <c r="G32" i="38"/>
  <c r="D32" i="38"/>
  <c r="N31" i="38"/>
  <c r="K31" i="38"/>
  <c r="G31" i="38"/>
  <c r="D31" i="38"/>
  <c r="N30" i="38"/>
  <c r="K30" i="38"/>
  <c r="G30" i="38"/>
  <c r="D30" i="38"/>
  <c r="N29" i="38"/>
  <c r="K29" i="38"/>
  <c r="G29" i="38"/>
  <c r="D29" i="38"/>
  <c r="N28" i="38"/>
  <c r="K28" i="38"/>
  <c r="G28" i="38"/>
  <c r="D28" i="38"/>
  <c r="N27" i="38"/>
  <c r="K27" i="38"/>
  <c r="G27" i="38"/>
  <c r="D27" i="38"/>
  <c r="N26" i="38"/>
  <c r="K26" i="38"/>
  <c r="G26" i="38"/>
  <c r="Y26" i="10" s="1"/>
  <c r="D26" i="38"/>
  <c r="N25" i="38"/>
  <c r="K25" i="38"/>
  <c r="G25" i="38"/>
  <c r="D25" i="38"/>
  <c r="N24" i="38"/>
  <c r="K24" i="38"/>
  <c r="G24" i="38"/>
  <c r="N23" i="38"/>
  <c r="K23" i="38"/>
  <c r="G23" i="38"/>
  <c r="D23" i="38"/>
  <c r="N22" i="38"/>
  <c r="K22" i="38"/>
  <c r="G22" i="38"/>
  <c r="D22" i="38"/>
  <c r="N21" i="38"/>
  <c r="K21" i="38"/>
  <c r="G21" i="38"/>
  <c r="D21" i="38"/>
  <c r="N20" i="38"/>
  <c r="K20" i="38"/>
  <c r="G20" i="38"/>
  <c r="D20" i="38"/>
  <c r="N19" i="38"/>
  <c r="K19" i="38"/>
  <c r="G19" i="38"/>
  <c r="D19" i="38"/>
  <c r="N18" i="38"/>
  <c r="K18" i="38"/>
  <c r="G18" i="38"/>
  <c r="Y18" i="10" s="1"/>
  <c r="D18" i="38"/>
  <c r="N17" i="38"/>
  <c r="K17" i="38"/>
  <c r="G17" i="38"/>
  <c r="D17" i="38"/>
  <c r="N16" i="38"/>
  <c r="K16" i="38"/>
  <c r="G16" i="38"/>
  <c r="D16" i="38"/>
  <c r="L16" i="10" s="1"/>
  <c r="N14" i="38"/>
  <c r="Y14" i="11" s="1"/>
  <c r="G14" i="38"/>
  <c r="D14" i="38"/>
  <c r="N13" i="38"/>
  <c r="Y13" i="11" s="1"/>
  <c r="G13" i="38"/>
  <c r="D13" i="38"/>
  <c r="N12" i="38"/>
  <c r="Y12" i="11" s="1"/>
  <c r="G12" i="38"/>
  <c r="D12" i="38"/>
  <c r="N11" i="38"/>
  <c r="Y11" i="11" s="1"/>
  <c r="G11" i="38"/>
  <c r="D11" i="38"/>
  <c r="N10" i="38"/>
  <c r="Y10" i="11" s="1"/>
  <c r="G10" i="38"/>
  <c r="D10" i="38"/>
  <c r="N9" i="38"/>
  <c r="Y9" i="11" s="1"/>
  <c r="G9" i="38"/>
  <c r="D9" i="38"/>
  <c r="N68" i="37"/>
  <c r="K68" i="37"/>
  <c r="G68" i="37"/>
  <c r="D68" i="37"/>
  <c r="N67" i="37"/>
  <c r="K67" i="37"/>
  <c r="G67" i="37"/>
  <c r="D67" i="37"/>
  <c r="N66" i="37"/>
  <c r="K66" i="37"/>
  <c r="G66" i="37"/>
  <c r="F65" i="38"/>
  <c r="E65" i="38"/>
  <c r="N64" i="37"/>
  <c r="K64" i="37"/>
  <c r="G64" i="37"/>
  <c r="D64" i="37"/>
  <c r="N63" i="37"/>
  <c r="K63" i="37"/>
  <c r="G63" i="37"/>
  <c r="D63" i="37"/>
  <c r="N62" i="37"/>
  <c r="K62" i="37"/>
  <c r="G62" i="37"/>
  <c r="M62" i="10"/>
  <c r="N61" i="37"/>
  <c r="K61" i="37"/>
  <c r="G61" i="37"/>
  <c r="D61" i="37"/>
  <c r="N60" i="37"/>
  <c r="K60" i="37"/>
  <c r="G60" i="37"/>
  <c r="D60" i="37"/>
  <c r="N59" i="37"/>
  <c r="K59" i="37"/>
  <c r="G59" i="37"/>
  <c r="D59" i="37"/>
  <c r="N58" i="37"/>
  <c r="K58" i="37"/>
  <c r="G58" i="37"/>
  <c r="D58" i="37"/>
  <c r="N57" i="37"/>
  <c r="K57" i="37"/>
  <c r="G57" i="37"/>
  <c r="D57" i="37"/>
  <c r="N56" i="37"/>
  <c r="K56" i="37"/>
  <c r="G56" i="37"/>
  <c r="D56" i="37"/>
  <c r="N55" i="37"/>
  <c r="K55" i="37"/>
  <c r="G55" i="37"/>
  <c r="D55" i="37"/>
  <c r="N54" i="37"/>
  <c r="K54" i="37"/>
  <c r="G54" i="37"/>
  <c r="D54" i="37"/>
  <c r="N53" i="37"/>
  <c r="K53" i="37"/>
  <c r="G53" i="37"/>
  <c r="D53" i="37"/>
  <c r="N52" i="37"/>
  <c r="K52" i="37"/>
  <c r="G52" i="37"/>
  <c r="D52" i="37"/>
  <c r="N51" i="37"/>
  <c r="K51" i="37"/>
  <c r="G51" i="37"/>
  <c r="D51" i="37"/>
  <c r="N50" i="37"/>
  <c r="K50" i="37"/>
  <c r="G50" i="37"/>
  <c r="D50" i="37"/>
  <c r="N49" i="37"/>
  <c r="K49" i="37"/>
  <c r="G49" i="37"/>
  <c r="D49" i="37"/>
  <c r="N48" i="37"/>
  <c r="K48" i="37"/>
  <c r="G48" i="37"/>
  <c r="D48" i="37"/>
  <c r="N47" i="37"/>
  <c r="K47" i="37"/>
  <c r="G47" i="37"/>
  <c r="D47" i="37"/>
  <c r="N46" i="37"/>
  <c r="K46" i="37"/>
  <c r="G46" i="37"/>
  <c r="D46" i="37"/>
  <c r="N45" i="37"/>
  <c r="K45" i="37"/>
  <c r="G45" i="37"/>
  <c r="D45" i="37"/>
  <c r="N44" i="37"/>
  <c r="K44" i="37"/>
  <c r="G44" i="37"/>
  <c r="D44" i="37"/>
  <c r="N43" i="37"/>
  <c r="K43" i="37"/>
  <c r="G43" i="37"/>
  <c r="D43" i="37"/>
  <c r="M43" i="10" s="1"/>
  <c r="N42" i="37"/>
  <c r="K42" i="37"/>
  <c r="M42" i="11" s="1"/>
  <c r="G42" i="37"/>
  <c r="D42" i="37"/>
  <c r="L73" i="38"/>
  <c r="F41" i="38"/>
  <c r="E41" i="38"/>
  <c r="N40" i="37"/>
  <c r="K40" i="37"/>
  <c r="G40" i="37"/>
  <c r="N39" i="37"/>
  <c r="Z39" i="11" s="1"/>
  <c r="K39" i="37"/>
  <c r="G39" i="37"/>
  <c r="N38" i="37"/>
  <c r="K38" i="37"/>
  <c r="G38" i="37"/>
  <c r="D38" i="37"/>
  <c r="N37" i="37"/>
  <c r="K37" i="37"/>
  <c r="G37" i="37"/>
  <c r="D37" i="37"/>
  <c r="N36" i="37"/>
  <c r="K36" i="37"/>
  <c r="G36" i="37"/>
  <c r="D36" i="37"/>
  <c r="N35" i="37"/>
  <c r="K35" i="37"/>
  <c r="G35" i="37"/>
  <c r="D35" i="37"/>
  <c r="N34" i="37"/>
  <c r="K34" i="37"/>
  <c r="G34" i="37"/>
  <c r="D34" i="37"/>
  <c r="N33" i="37"/>
  <c r="K33" i="37"/>
  <c r="G33" i="37"/>
  <c r="D33" i="37"/>
  <c r="N32" i="37"/>
  <c r="K32" i="37"/>
  <c r="G32" i="37"/>
  <c r="D32" i="37"/>
  <c r="N31" i="37"/>
  <c r="K31" i="37"/>
  <c r="G31" i="37"/>
  <c r="D31" i="37"/>
  <c r="N30" i="37"/>
  <c r="K30" i="37"/>
  <c r="G30" i="37"/>
  <c r="D30" i="37"/>
  <c r="N29" i="37"/>
  <c r="K29" i="37"/>
  <c r="G29" i="37"/>
  <c r="D29" i="37"/>
  <c r="N28" i="37"/>
  <c r="K28" i="37"/>
  <c r="G28" i="37"/>
  <c r="D28" i="37"/>
  <c r="N27" i="37"/>
  <c r="K27" i="37"/>
  <c r="G27" i="37"/>
  <c r="D27" i="37"/>
  <c r="N26" i="37"/>
  <c r="K26" i="37"/>
  <c r="G26" i="37"/>
  <c r="D26" i="37"/>
  <c r="N25" i="37"/>
  <c r="K25" i="37"/>
  <c r="G25" i="37"/>
  <c r="D25" i="37"/>
  <c r="N24" i="37"/>
  <c r="K24" i="37"/>
  <c r="G24" i="37"/>
  <c r="N23" i="37"/>
  <c r="K23" i="37"/>
  <c r="G23" i="37"/>
  <c r="D23" i="37"/>
  <c r="N22" i="37"/>
  <c r="K22" i="37"/>
  <c r="G22" i="37"/>
  <c r="D22" i="37"/>
  <c r="N21" i="37"/>
  <c r="K21" i="37"/>
  <c r="G21" i="37"/>
  <c r="D21" i="37"/>
  <c r="N20" i="37"/>
  <c r="K20" i="37"/>
  <c r="G20" i="37"/>
  <c r="D20" i="37"/>
  <c r="N19" i="37"/>
  <c r="K19" i="37"/>
  <c r="G19" i="37"/>
  <c r="D19" i="37"/>
  <c r="N18" i="37"/>
  <c r="K18" i="37"/>
  <c r="G18" i="37"/>
  <c r="Z18" i="10" s="1"/>
  <c r="D18" i="37"/>
  <c r="N17" i="37"/>
  <c r="K17" i="37"/>
  <c r="G17" i="37"/>
  <c r="D17" i="37"/>
  <c r="N16" i="37"/>
  <c r="K16" i="37"/>
  <c r="G16" i="37"/>
  <c r="D16" i="37"/>
  <c r="F15" i="38"/>
  <c r="E15" i="38"/>
  <c r="N14" i="37"/>
  <c r="Z14" i="11" s="1"/>
  <c r="K14" i="37"/>
  <c r="M14" i="11" s="1"/>
  <c r="G14" i="37"/>
  <c r="D14" i="37"/>
  <c r="N13" i="37"/>
  <c r="Z13" i="11" s="1"/>
  <c r="K13" i="37"/>
  <c r="M13" i="11" s="1"/>
  <c r="G13" i="37"/>
  <c r="D13" i="37"/>
  <c r="N12" i="37"/>
  <c r="Z12" i="11" s="1"/>
  <c r="K12" i="37"/>
  <c r="G12" i="37"/>
  <c r="D12" i="37"/>
  <c r="N11" i="37"/>
  <c r="K11" i="37"/>
  <c r="G11" i="37"/>
  <c r="D11" i="37"/>
  <c r="N10" i="37"/>
  <c r="Z10" i="11" s="1"/>
  <c r="K10" i="37"/>
  <c r="M10" i="11" s="1"/>
  <c r="G10" i="37"/>
  <c r="D10" i="37"/>
  <c r="N9" i="37"/>
  <c r="K9" i="37"/>
  <c r="G9" i="37"/>
  <c r="D9" i="37"/>
  <c r="M73" i="38" l="1"/>
  <c r="N68" i="39"/>
  <c r="M68" i="39" s="1"/>
  <c r="Y68" i="11"/>
  <c r="Z68" i="11" s="1"/>
  <c r="N67" i="39"/>
  <c r="M67" i="39" s="1"/>
  <c r="Y67" i="11"/>
  <c r="Z67" i="11" s="1"/>
  <c r="N43" i="39"/>
  <c r="M43" i="39" s="1"/>
  <c r="Y43" i="11"/>
  <c r="Z43" i="11" s="1"/>
  <c r="N45" i="39"/>
  <c r="M45" i="39" s="1"/>
  <c r="Y45" i="11"/>
  <c r="N47" i="39"/>
  <c r="M47" i="39" s="1"/>
  <c r="O47" i="39" s="1"/>
  <c r="Y47" i="11"/>
  <c r="N51" i="39"/>
  <c r="M51" i="39" s="1"/>
  <c r="Y51" i="11"/>
  <c r="N57" i="39"/>
  <c r="M57" i="39" s="1"/>
  <c r="Y57" i="11"/>
  <c r="N59" i="39"/>
  <c r="M59" i="39" s="1"/>
  <c r="Y59" i="11"/>
  <c r="N61" i="39"/>
  <c r="M61" i="39" s="1"/>
  <c r="O61" i="39" s="1"/>
  <c r="Y61" i="11"/>
  <c r="N63" i="39"/>
  <c r="M63" i="39" s="1"/>
  <c r="Y63" i="11"/>
  <c r="N55" i="39"/>
  <c r="M55" i="39" s="1"/>
  <c r="Y55" i="11"/>
  <c r="Z55" i="11" s="1"/>
  <c r="N53" i="39"/>
  <c r="M53" i="39" s="1"/>
  <c r="Y53" i="11"/>
  <c r="Z53" i="11" s="1"/>
  <c r="Z44" i="11"/>
  <c r="Z52" i="11"/>
  <c r="N49" i="39"/>
  <c r="M49" i="39" s="1"/>
  <c r="Y49" i="11"/>
  <c r="Z47" i="11"/>
  <c r="Z51" i="11"/>
  <c r="Z59" i="11"/>
  <c r="Z63" i="11"/>
  <c r="N42" i="39"/>
  <c r="M42" i="39" s="1"/>
  <c r="O42" i="39" s="1"/>
  <c r="Y42" i="11"/>
  <c r="Z42" i="11" s="1"/>
  <c r="N44" i="39"/>
  <c r="M44" i="39" s="1"/>
  <c r="Y44" i="11"/>
  <c r="N46" i="39"/>
  <c r="M46" i="39" s="1"/>
  <c r="Y46" i="11"/>
  <c r="Z46" i="11" s="1"/>
  <c r="N48" i="39"/>
  <c r="M48" i="39" s="1"/>
  <c r="Y48" i="11"/>
  <c r="Z48" i="11" s="1"/>
  <c r="N50" i="39"/>
  <c r="M50" i="39" s="1"/>
  <c r="O50" i="39" s="1"/>
  <c r="Y50" i="11"/>
  <c r="Z50" i="11" s="1"/>
  <c r="N52" i="39"/>
  <c r="M52" i="39" s="1"/>
  <c r="Y52" i="11"/>
  <c r="N54" i="39"/>
  <c r="M54" i="39" s="1"/>
  <c r="Y54" i="11"/>
  <c r="Z54" i="11" s="1"/>
  <c r="N56" i="39"/>
  <c r="M56" i="39" s="1"/>
  <c r="Y56" i="11"/>
  <c r="Z56" i="11" s="1"/>
  <c r="N58" i="39"/>
  <c r="M58" i="39" s="1"/>
  <c r="O58" i="39" s="1"/>
  <c r="Y58" i="11"/>
  <c r="Z58" i="11" s="1"/>
  <c r="N60" i="39"/>
  <c r="M60" i="39" s="1"/>
  <c r="Y60" i="11"/>
  <c r="Z60" i="11" s="1"/>
  <c r="N62" i="39"/>
  <c r="M62" i="39" s="1"/>
  <c r="Y62" i="11"/>
  <c r="Z62" i="11" s="1"/>
  <c r="N64" i="39"/>
  <c r="M64" i="39" s="1"/>
  <c r="Y64" i="11"/>
  <c r="Z64" i="11" s="1"/>
  <c r="Z45" i="11"/>
  <c r="Z49" i="11"/>
  <c r="Z57" i="11"/>
  <c r="Z61" i="11"/>
  <c r="N24" i="39"/>
  <c r="M24" i="39" s="1"/>
  <c r="Y24" i="11"/>
  <c r="N26" i="39"/>
  <c r="M26" i="39" s="1"/>
  <c r="Y26" i="11"/>
  <c r="N30" i="39"/>
  <c r="M30" i="39" s="1"/>
  <c r="O30" i="39" s="1"/>
  <c r="Y30" i="11"/>
  <c r="Z30" i="11" s="1"/>
  <c r="N36" i="39"/>
  <c r="M36" i="39" s="1"/>
  <c r="Y36" i="11"/>
  <c r="Z36" i="11" s="1"/>
  <c r="N16" i="39"/>
  <c r="M16" i="39" s="1"/>
  <c r="Y16" i="11"/>
  <c r="N18" i="39"/>
  <c r="M18" i="39" s="1"/>
  <c r="Y18" i="11"/>
  <c r="N20" i="39"/>
  <c r="M20" i="39" s="1"/>
  <c r="O20" i="39" s="1"/>
  <c r="Y20" i="11"/>
  <c r="Z20" i="11" s="1"/>
  <c r="N22" i="39"/>
  <c r="M22" i="39" s="1"/>
  <c r="Y22" i="11"/>
  <c r="N28" i="39"/>
  <c r="M28" i="39" s="1"/>
  <c r="Y28" i="11"/>
  <c r="Z28" i="11" s="1"/>
  <c r="N38" i="39"/>
  <c r="M38" i="39" s="1"/>
  <c r="Y38" i="11"/>
  <c r="N32" i="39"/>
  <c r="M32" i="39" s="1"/>
  <c r="O32" i="39" s="1"/>
  <c r="Y32" i="11"/>
  <c r="Z32" i="11" s="1"/>
  <c r="Z38" i="11"/>
  <c r="Z21" i="11"/>
  <c r="Z26" i="11"/>
  <c r="Z18" i="11"/>
  <c r="N25" i="39"/>
  <c r="M25" i="39" s="1"/>
  <c r="Y25" i="11"/>
  <c r="Z25" i="11" s="1"/>
  <c r="N27" i="39"/>
  <c r="M27" i="39" s="1"/>
  <c r="O27" i="39" s="1"/>
  <c r="Y27" i="11"/>
  <c r="Z27" i="11" s="1"/>
  <c r="N29" i="39"/>
  <c r="M29" i="39" s="1"/>
  <c r="Y29" i="11"/>
  <c r="Z29" i="11" s="1"/>
  <c r="N31" i="39"/>
  <c r="M31" i="39" s="1"/>
  <c r="Y31" i="11"/>
  <c r="Z31" i="11" s="1"/>
  <c r="N33" i="39"/>
  <c r="M33" i="39" s="1"/>
  <c r="Y33" i="11"/>
  <c r="Z33" i="11" s="1"/>
  <c r="N35" i="39"/>
  <c r="M35" i="39" s="1"/>
  <c r="O35" i="39" s="1"/>
  <c r="Y35" i="11"/>
  <c r="Z35" i="11" s="1"/>
  <c r="N37" i="39"/>
  <c r="M37" i="39" s="1"/>
  <c r="Y37" i="11"/>
  <c r="Z37" i="11" s="1"/>
  <c r="N34" i="39"/>
  <c r="M34" i="39" s="1"/>
  <c r="Y34" i="11"/>
  <c r="Z34" i="11" s="1"/>
  <c r="N17" i="39"/>
  <c r="M17" i="39" s="1"/>
  <c r="Y17" i="11"/>
  <c r="Z17" i="11" s="1"/>
  <c r="N19" i="39"/>
  <c r="M19" i="39" s="1"/>
  <c r="O19" i="39" s="1"/>
  <c r="Y19" i="11"/>
  <c r="Z19" i="11" s="1"/>
  <c r="N21" i="39"/>
  <c r="M21" i="39" s="1"/>
  <c r="Y21" i="11"/>
  <c r="N23" i="39"/>
  <c r="M23" i="39" s="1"/>
  <c r="Y23" i="11"/>
  <c r="Z23" i="11" s="1"/>
  <c r="Z24" i="11"/>
  <c r="Z22" i="11"/>
  <c r="G67" i="39"/>
  <c r="F67" i="39" s="1"/>
  <c r="H67" i="39" s="1"/>
  <c r="Y67" i="10"/>
  <c r="Z67" i="10" s="1"/>
  <c r="G68" i="39"/>
  <c r="F68" i="39" s="1"/>
  <c r="Y68" i="10"/>
  <c r="Z68" i="10"/>
  <c r="G43" i="39"/>
  <c r="F43" i="39" s="1"/>
  <c r="Y43" i="10"/>
  <c r="G45" i="39"/>
  <c r="F45" i="39" s="1"/>
  <c r="Y45" i="10"/>
  <c r="G47" i="39"/>
  <c r="F47" i="39" s="1"/>
  <c r="Y47" i="10"/>
  <c r="G49" i="39"/>
  <c r="F49" i="39" s="1"/>
  <c r="Y49" i="10"/>
  <c r="G51" i="39"/>
  <c r="F51" i="39" s="1"/>
  <c r="Y51" i="10"/>
  <c r="G53" i="39"/>
  <c r="F53" i="39" s="1"/>
  <c r="Y53" i="10"/>
  <c r="G55" i="39"/>
  <c r="F55" i="39" s="1"/>
  <c r="Y55" i="10"/>
  <c r="G57" i="39"/>
  <c r="F57" i="39" s="1"/>
  <c r="Y57" i="10"/>
  <c r="G59" i="39"/>
  <c r="F59" i="39" s="1"/>
  <c r="Y59" i="10"/>
  <c r="G61" i="39"/>
  <c r="F61" i="39" s="1"/>
  <c r="Y61" i="10"/>
  <c r="Z61" i="10" s="1"/>
  <c r="G63" i="39"/>
  <c r="F63" i="39" s="1"/>
  <c r="Y63" i="10"/>
  <c r="Z50" i="10"/>
  <c r="Z62" i="10"/>
  <c r="Z46" i="10"/>
  <c r="Z43" i="10"/>
  <c r="Z51" i="10"/>
  <c r="G42" i="39"/>
  <c r="F42" i="39" s="1"/>
  <c r="H42" i="39" s="1"/>
  <c r="Y42" i="10"/>
  <c r="Z42" i="10" s="1"/>
  <c r="G46" i="39"/>
  <c r="F46" i="39" s="1"/>
  <c r="Y46" i="10"/>
  <c r="G48" i="39"/>
  <c r="F48" i="39" s="1"/>
  <c r="Y48" i="10"/>
  <c r="Z48" i="10" s="1"/>
  <c r="G50" i="39"/>
  <c r="F50" i="39" s="1"/>
  <c r="Y50" i="10"/>
  <c r="G52" i="39"/>
  <c r="F52" i="39" s="1"/>
  <c r="H52" i="39" s="1"/>
  <c r="Y52" i="10"/>
  <c r="Z52" i="10" s="1"/>
  <c r="G54" i="39"/>
  <c r="F54" i="39" s="1"/>
  <c r="Y54" i="10"/>
  <c r="Z54" i="10" s="1"/>
  <c r="G56" i="39"/>
  <c r="F56" i="39" s="1"/>
  <c r="Y56" i="10"/>
  <c r="Z56" i="10" s="1"/>
  <c r="G58" i="39"/>
  <c r="F58" i="39" s="1"/>
  <c r="Y58" i="10"/>
  <c r="Z58" i="10" s="1"/>
  <c r="G60" i="39"/>
  <c r="F60" i="39" s="1"/>
  <c r="H60" i="39" s="1"/>
  <c r="Y60" i="10"/>
  <c r="Z60" i="10" s="1"/>
  <c r="G62" i="39"/>
  <c r="F62" i="39" s="1"/>
  <c r="H62" i="39" s="1"/>
  <c r="Y62" i="10"/>
  <c r="G64" i="39"/>
  <c r="F64" i="39" s="1"/>
  <c r="Y64" i="10"/>
  <c r="Z64" i="10" s="1"/>
  <c r="Z47" i="10"/>
  <c r="Z55" i="10"/>
  <c r="Z63" i="10"/>
  <c r="Z49" i="10"/>
  <c r="Z57" i="10"/>
  <c r="G44" i="39"/>
  <c r="F44" i="39" s="1"/>
  <c r="Y44" i="10"/>
  <c r="Z44" i="10" s="1"/>
  <c r="Z45" i="10"/>
  <c r="Z53" i="10"/>
  <c r="Z59" i="10"/>
  <c r="G28" i="39"/>
  <c r="F28" i="39" s="1"/>
  <c r="H28" i="39" s="1"/>
  <c r="Y28" i="10"/>
  <c r="G34" i="39"/>
  <c r="F34" i="39" s="1"/>
  <c r="Y34" i="10"/>
  <c r="G36" i="39"/>
  <c r="F36" i="39" s="1"/>
  <c r="Y36" i="10"/>
  <c r="G40" i="39"/>
  <c r="F40" i="39" s="1"/>
  <c r="Y40" i="10"/>
  <c r="G16" i="39"/>
  <c r="F16" i="39" s="1"/>
  <c r="H16" i="39" s="1"/>
  <c r="Y16" i="10"/>
  <c r="G20" i="39"/>
  <c r="F20" i="39" s="1"/>
  <c r="Y20" i="10"/>
  <c r="G22" i="39"/>
  <c r="F22" i="39" s="1"/>
  <c r="Y22" i="10"/>
  <c r="Z22" i="10" s="1"/>
  <c r="G24" i="39"/>
  <c r="F24" i="39" s="1"/>
  <c r="Y24" i="10"/>
  <c r="G32" i="39"/>
  <c r="F32" i="39" s="1"/>
  <c r="H32" i="39" s="1"/>
  <c r="Y32" i="10"/>
  <c r="G38" i="39"/>
  <c r="F38" i="39" s="1"/>
  <c r="Y38" i="10"/>
  <c r="Z38" i="10" s="1"/>
  <c r="Z17" i="10"/>
  <c r="G30" i="39"/>
  <c r="F30" i="39" s="1"/>
  <c r="Y30" i="10"/>
  <c r="Z24" i="10"/>
  <c r="Z26" i="10"/>
  <c r="Z28" i="10"/>
  <c r="Z30" i="10"/>
  <c r="Z32" i="10"/>
  <c r="Z34" i="10"/>
  <c r="Z36" i="10"/>
  <c r="G25" i="39"/>
  <c r="F25" i="39" s="1"/>
  <c r="H25" i="39" s="1"/>
  <c r="Y25" i="10"/>
  <c r="Z25" i="10" s="1"/>
  <c r="G29" i="39"/>
  <c r="F29" i="39" s="1"/>
  <c r="H29" i="39" s="1"/>
  <c r="Y29" i="10"/>
  <c r="Z29" i="10" s="1"/>
  <c r="G37" i="39"/>
  <c r="F37" i="39" s="1"/>
  <c r="Y37" i="10"/>
  <c r="G17" i="39"/>
  <c r="F17" i="39" s="1"/>
  <c r="Y17" i="10"/>
  <c r="G19" i="39"/>
  <c r="F19" i="39" s="1"/>
  <c r="H19" i="39" s="1"/>
  <c r="Y19" i="10"/>
  <c r="Z19" i="10" s="1"/>
  <c r="G21" i="39"/>
  <c r="F21" i="39" s="1"/>
  <c r="H21" i="39" s="1"/>
  <c r="Y21" i="10"/>
  <c r="Z21" i="10" s="1"/>
  <c r="G23" i="39"/>
  <c r="F23" i="39" s="1"/>
  <c r="Y23" i="10"/>
  <c r="Z23" i="10" s="1"/>
  <c r="G27" i="39"/>
  <c r="F27" i="39" s="1"/>
  <c r="H27" i="39" s="1"/>
  <c r="Y27" i="10"/>
  <c r="G31" i="39"/>
  <c r="F31" i="39" s="1"/>
  <c r="H31" i="39" s="1"/>
  <c r="Y31" i="10"/>
  <c r="Z39" i="10"/>
  <c r="Z20" i="10"/>
  <c r="G35" i="39"/>
  <c r="F35" i="39" s="1"/>
  <c r="Y35" i="10"/>
  <c r="Z35" i="10" s="1"/>
  <c r="Z27" i="10"/>
  <c r="Z31" i="10"/>
  <c r="Z33" i="10"/>
  <c r="Z37" i="10"/>
  <c r="G13" i="39"/>
  <c r="F13" i="39" s="1"/>
  <c r="H13" i="39" s="1"/>
  <c r="Y13" i="10"/>
  <c r="Z14" i="10"/>
  <c r="G9" i="39"/>
  <c r="F9" i="39" s="1"/>
  <c r="Y9" i="10"/>
  <c r="G11" i="39"/>
  <c r="F11" i="39" s="1"/>
  <c r="Y11" i="10"/>
  <c r="Z11" i="10" s="1"/>
  <c r="G14" i="39"/>
  <c r="F14" i="39" s="1"/>
  <c r="Y14" i="10"/>
  <c r="G12" i="39"/>
  <c r="F12" i="39" s="1"/>
  <c r="Y12" i="10"/>
  <c r="Z12" i="10" s="1"/>
  <c r="G10" i="39"/>
  <c r="F10" i="39" s="1"/>
  <c r="Y10" i="10"/>
  <c r="Z10" i="10" s="1"/>
  <c r="Z13" i="10"/>
  <c r="K68" i="39"/>
  <c r="J68" i="39" s="1"/>
  <c r="L68" i="11"/>
  <c r="M68" i="11" s="1"/>
  <c r="K67" i="39"/>
  <c r="J67" i="39" s="1"/>
  <c r="L67" i="11"/>
  <c r="M67" i="11" s="1"/>
  <c r="M44" i="11"/>
  <c r="M54" i="11"/>
  <c r="M58" i="11"/>
  <c r="M60" i="11"/>
  <c r="M62" i="11"/>
  <c r="K43" i="39"/>
  <c r="J43" i="39" s="1"/>
  <c r="L43" i="11"/>
  <c r="K45" i="39"/>
  <c r="J45" i="39" s="1"/>
  <c r="L45" i="11"/>
  <c r="M45" i="11" s="1"/>
  <c r="K47" i="39"/>
  <c r="J47" i="39" s="1"/>
  <c r="L47" i="11"/>
  <c r="M47" i="11" s="1"/>
  <c r="K49" i="39"/>
  <c r="J49" i="39" s="1"/>
  <c r="L49" i="11"/>
  <c r="K51" i="39"/>
  <c r="J51" i="39" s="1"/>
  <c r="L51" i="11"/>
  <c r="K53" i="39"/>
  <c r="J53" i="39" s="1"/>
  <c r="L53" i="11"/>
  <c r="K55" i="39"/>
  <c r="J55" i="39" s="1"/>
  <c r="L55" i="11"/>
  <c r="M55" i="11" s="1"/>
  <c r="K57" i="39"/>
  <c r="J57" i="39" s="1"/>
  <c r="L57" i="11"/>
  <c r="K59" i="39"/>
  <c r="J59" i="39" s="1"/>
  <c r="L59" i="11"/>
  <c r="K61" i="39"/>
  <c r="J61" i="39" s="1"/>
  <c r="L61" i="11"/>
  <c r="K63" i="39"/>
  <c r="J63" i="39" s="1"/>
  <c r="L63" i="11"/>
  <c r="M63" i="11" s="1"/>
  <c r="M52" i="11"/>
  <c r="M49" i="11"/>
  <c r="M53" i="11"/>
  <c r="M57" i="11"/>
  <c r="M59" i="11"/>
  <c r="M61" i="11"/>
  <c r="K44" i="39"/>
  <c r="J44" i="39" s="1"/>
  <c r="L44" i="11"/>
  <c r="K46" i="39"/>
  <c r="J46" i="39" s="1"/>
  <c r="L46" i="11"/>
  <c r="M46" i="11" s="1"/>
  <c r="K48" i="39"/>
  <c r="J48" i="39" s="1"/>
  <c r="L48" i="11"/>
  <c r="M48" i="11" s="1"/>
  <c r="K50" i="39"/>
  <c r="J50" i="39" s="1"/>
  <c r="L50" i="11"/>
  <c r="M50" i="11" s="1"/>
  <c r="K52" i="39"/>
  <c r="J52" i="39" s="1"/>
  <c r="L52" i="11"/>
  <c r="K54" i="39"/>
  <c r="J54" i="39" s="1"/>
  <c r="L54" i="11"/>
  <c r="K56" i="39"/>
  <c r="J56" i="39" s="1"/>
  <c r="L56" i="11"/>
  <c r="M56" i="11" s="1"/>
  <c r="K58" i="39"/>
  <c r="J58" i="39" s="1"/>
  <c r="L58" i="11"/>
  <c r="K60" i="39"/>
  <c r="J60" i="39" s="1"/>
  <c r="L60" i="11"/>
  <c r="K62" i="39"/>
  <c r="J62" i="39" s="1"/>
  <c r="L62" i="11"/>
  <c r="K64" i="39"/>
  <c r="J64" i="39" s="1"/>
  <c r="L64" i="11"/>
  <c r="M64" i="11" s="1"/>
  <c r="M43" i="11"/>
  <c r="M51" i="11"/>
  <c r="K20" i="39"/>
  <c r="J20" i="39" s="1"/>
  <c r="L20" i="11"/>
  <c r="M20" i="11" s="1"/>
  <c r="M31" i="11"/>
  <c r="M33" i="11"/>
  <c r="M17" i="11"/>
  <c r="K24" i="39"/>
  <c r="J24" i="39" s="1"/>
  <c r="L24" i="11"/>
  <c r="K26" i="39"/>
  <c r="J26" i="39" s="1"/>
  <c r="L26" i="11"/>
  <c r="M26" i="11" s="1"/>
  <c r="K28" i="39"/>
  <c r="J28" i="39" s="1"/>
  <c r="L28" i="11"/>
  <c r="K30" i="39"/>
  <c r="J30" i="39" s="1"/>
  <c r="L30" i="11"/>
  <c r="K32" i="39"/>
  <c r="J32" i="39" s="1"/>
  <c r="L32" i="11"/>
  <c r="M32" i="11" s="1"/>
  <c r="K34" i="39"/>
  <c r="J34" i="39" s="1"/>
  <c r="L34" i="11"/>
  <c r="K36" i="39"/>
  <c r="J36" i="39" s="1"/>
  <c r="L36" i="11"/>
  <c r="K38" i="39"/>
  <c r="J38" i="39" s="1"/>
  <c r="L38" i="11"/>
  <c r="K40" i="39"/>
  <c r="J40" i="39" s="1"/>
  <c r="L40" i="11"/>
  <c r="M40" i="11" s="1"/>
  <c r="K22" i="39"/>
  <c r="J22" i="39" s="1"/>
  <c r="L22" i="11"/>
  <c r="M22" i="11" s="1"/>
  <c r="M28" i="11"/>
  <c r="M36" i="11"/>
  <c r="M18" i="11"/>
  <c r="K25" i="39"/>
  <c r="J25" i="39" s="1"/>
  <c r="L25" i="11"/>
  <c r="M25" i="11" s="1"/>
  <c r="K27" i="39"/>
  <c r="J27" i="39" s="1"/>
  <c r="L27" i="11"/>
  <c r="M27" i="11" s="1"/>
  <c r="K29" i="39"/>
  <c r="J29" i="39" s="1"/>
  <c r="L29" i="11"/>
  <c r="M29" i="11" s="1"/>
  <c r="K31" i="39"/>
  <c r="J31" i="39" s="1"/>
  <c r="L31" i="11"/>
  <c r="K33" i="39"/>
  <c r="J33" i="39" s="1"/>
  <c r="L33" i="11"/>
  <c r="K35" i="39"/>
  <c r="J35" i="39" s="1"/>
  <c r="L35" i="11"/>
  <c r="M35" i="11" s="1"/>
  <c r="K37" i="39"/>
  <c r="J37" i="39" s="1"/>
  <c r="L37" i="11"/>
  <c r="M37" i="11" s="1"/>
  <c r="K39" i="39"/>
  <c r="J39" i="39" s="1"/>
  <c r="L39" i="11"/>
  <c r="K18" i="39"/>
  <c r="J18" i="39" s="1"/>
  <c r="L18" i="11"/>
  <c r="M30" i="11"/>
  <c r="M34" i="11"/>
  <c r="M38" i="11"/>
  <c r="K17" i="39"/>
  <c r="J17" i="39" s="1"/>
  <c r="L17" i="11"/>
  <c r="K19" i="39"/>
  <c r="J19" i="39" s="1"/>
  <c r="L19" i="11"/>
  <c r="M19" i="11" s="1"/>
  <c r="K21" i="39"/>
  <c r="J21" i="39" s="1"/>
  <c r="L21" i="11"/>
  <c r="M21" i="11" s="1"/>
  <c r="K23" i="39"/>
  <c r="J23" i="39" s="1"/>
  <c r="L23" i="11"/>
  <c r="M23" i="11" s="1"/>
  <c r="K16" i="39"/>
  <c r="J16" i="39" s="1"/>
  <c r="L16" i="11"/>
  <c r="M39" i="11"/>
  <c r="D67" i="39"/>
  <c r="C67" i="39" s="1"/>
  <c r="L67" i="10"/>
  <c r="M67" i="10" s="1"/>
  <c r="D68" i="39"/>
  <c r="C68" i="39" s="1"/>
  <c r="L68" i="10"/>
  <c r="M68" i="10" s="1"/>
  <c r="M48" i="10"/>
  <c r="D42" i="39"/>
  <c r="C42" i="39" s="1"/>
  <c r="L42" i="10"/>
  <c r="M42" i="10" s="1"/>
  <c r="D44" i="39"/>
  <c r="C44" i="39" s="1"/>
  <c r="L44" i="10"/>
  <c r="M44" i="10" s="1"/>
  <c r="D46" i="39"/>
  <c r="C46" i="39" s="1"/>
  <c r="L46" i="10"/>
  <c r="D48" i="39"/>
  <c r="C48" i="39" s="1"/>
  <c r="L48" i="10"/>
  <c r="D50" i="39"/>
  <c r="C50" i="39" s="1"/>
  <c r="L50" i="10"/>
  <c r="D52" i="39"/>
  <c r="C52" i="39" s="1"/>
  <c r="L52" i="10"/>
  <c r="M52" i="10" s="1"/>
  <c r="D54" i="39"/>
  <c r="C54" i="39" s="1"/>
  <c r="L54" i="10"/>
  <c r="D56" i="39"/>
  <c r="C56" i="39" s="1"/>
  <c r="L56" i="10"/>
  <c r="M56" i="10" s="1"/>
  <c r="D58" i="39"/>
  <c r="C58" i="39" s="1"/>
  <c r="L58" i="10"/>
  <c r="D60" i="39"/>
  <c r="C60" i="39" s="1"/>
  <c r="L60" i="10"/>
  <c r="M60" i="10" s="1"/>
  <c r="D64" i="39"/>
  <c r="C64" i="39" s="1"/>
  <c r="L64" i="10"/>
  <c r="M51" i="10"/>
  <c r="M57" i="10"/>
  <c r="M49" i="10"/>
  <c r="M63" i="10"/>
  <c r="M46" i="10"/>
  <c r="M50" i="10"/>
  <c r="M54" i="10"/>
  <c r="M58" i="10"/>
  <c r="M64" i="10"/>
  <c r="D45" i="39"/>
  <c r="C45" i="39" s="1"/>
  <c r="L45" i="10"/>
  <c r="M45" i="10" s="1"/>
  <c r="D47" i="39"/>
  <c r="C47" i="39" s="1"/>
  <c r="L47" i="10"/>
  <c r="M47" i="10" s="1"/>
  <c r="D49" i="39"/>
  <c r="C49" i="39" s="1"/>
  <c r="L49" i="10"/>
  <c r="D51" i="39"/>
  <c r="C51" i="39" s="1"/>
  <c r="L51" i="10"/>
  <c r="D53" i="39"/>
  <c r="C53" i="39" s="1"/>
  <c r="L53" i="10"/>
  <c r="M53" i="10" s="1"/>
  <c r="D55" i="39"/>
  <c r="C55" i="39" s="1"/>
  <c r="L55" i="10"/>
  <c r="M55" i="10" s="1"/>
  <c r="D57" i="39"/>
  <c r="C57" i="39" s="1"/>
  <c r="L57" i="10"/>
  <c r="D59" i="39"/>
  <c r="C59" i="39" s="1"/>
  <c r="L59" i="10"/>
  <c r="M59" i="10" s="1"/>
  <c r="D61" i="39"/>
  <c r="C61" i="39" s="1"/>
  <c r="L61" i="10"/>
  <c r="M61" i="10" s="1"/>
  <c r="D63" i="39"/>
  <c r="C63" i="39" s="1"/>
  <c r="L63" i="10"/>
  <c r="M33" i="10"/>
  <c r="M20" i="10"/>
  <c r="D25" i="39"/>
  <c r="C25" i="39" s="1"/>
  <c r="L25" i="10"/>
  <c r="D27" i="39"/>
  <c r="C27" i="39" s="1"/>
  <c r="L27" i="10"/>
  <c r="M27" i="10" s="1"/>
  <c r="D29" i="39"/>
  <c r="C29" i="39" s="1"/>
  <c r="L29" i="10"/>
  <c r="M29" i="10" s="1"/>
  <c r="D31" i="39"/>
  <c r="C31" i="39" s="1"/>
  <c r="L31" i="10"/>
  <c r="D33" i="39"/>
  <c r="C33" i="39" s="1"/>
  <c r="L33" i="10"/>
  <c r="D35" i="39"/>
  <c r="C35" i="39" s="1"/>
  <c r="L35" i="10"/>
  <c r="M35" i="10" s="1"/>
  <c r="D37" i="39"/>
  <c r="C37" i="39" s="1"/>
  <c r="L37" i="10"/>
  <c r="D39" i="39"/>
  <c r="C39" i="39" s="1"/>
  <c r="L39" i="10"/>
  <c r="M39" i="10" s="1"/>
  <c r="D19" i="39"/>
  <c r="C19" i="39" s="1"/>
  <c r="L19" i="10"/>
  <c r="M19" i="10" s="1"/>
  <c r="M23" i="10"/>
  <c r="M25" i="10"/>
  <c r="D21" i="39"/>
  <c r="C21" i="39" s="1"/>
  <c r="L21" i="10"/>
  <c r="M21" i="10" s="1"/>
  <c r="M37" i="10"/>
  <c r="D17" i="39"/>
  <c r="C17" i="39" s="1"/>
  <c r="L17" i="10"/>
  <c r="M17" i="10" s="1"/>
  <c r="D23" i="39"/>
  <c r="C23" i="39" s="1"/>
  <c r="L23" i="10"/>
  <c r="D26" i="39"/>
  <c r="C26" i="39" s="1"/>
  <c r="L26" i="10"/>
  <c r="D28" i="39"/>
  <c r="C28" i="39" s="1"/>
  <c r="L28" i="10"/>
  <c r="M28" i="10" s="1"/>
  <c r="D30" i="39"/>
  <c r="C30" i="39" s="1"/>
  <c r="L30" i="10"/>
  <c r="D32" i="39"/>
  <c r="C32" i="39" s="1"/>
  <c r="L32" i="10"/>
  <c r="D34" i="39"/>
  <c r="C34" i="39" s="1"/>
  <c r="L34" i="10"/>
  <c r="M34" i="10" s="1"/>
  <c r="D36" i="39"/>
  <c r="C36" i="39" s="1"/>
  <c r="L36" i="10"/>
  <c r="M36" i="10" s="1"/>
  <c r="D38" i="39"/>
  <c r="C38" i="39" s="1"/>
  <c r="L38" i="10"/>
  <c r="D40" i="39"/>
  <c r="C40" i="39" s="1"/>
  <c r="L40" i="10"/>
  <c r="M40" i="10" s="1"/>
  <c r="M31" i="10"/>
  <c r="M26" i="10"/>
  <c r="M30" i="10"/>
  <c r="M32" i="10"/>
  <c r="M38" i="10"/>
  <c r="D18" i="39"/>
  <c r="C18" i="39" s="1"/>
  <c r="L18" i="10"/>
  <c r="M18" i="10" s="1"/>
  <c r="D20" i="39"/>
  <c r="C20" i="39" s="1"/>
  <c r="L20" i="10"/>
  <c r="D22" i="39"/>
  <c r="C22" i="39" s="1"/>
  <c r="L22" i="10"/>
  <c r="M22" i="10" s="1"/>
  <c r="D9" i="39"/>
  <c r="C9" i="39" s="1"/>
  <c r="L9" i="10"/>
  <c r="D11" i="39"/>
  <c r="C11" i="39" s="1"/>
  <c r="L11" i="10"/>
  <c r="M11" i="10" s="1"/>
  <c r="D14" i="39"/>
  <c r="C14" i="39" s="1"/>
  <c r="L14" i="10"/>
  <c r="D12" i="39"/>
  <c r="C12" i="39" s="1"/>
  <c r="L12" i="10"/>
  <c r="M12" i="10" s="1"/>
  <c r="D10" i="39"/>
  <c r="C10" i="39" s="1"/>
  <c r="L10" i="10"/>
  <c r="M10" i="10"/>
  <c r="M14" i="10"/>
  <c r="D13" i="39"/>
  <c r="C13" i="39" s="1"/>
  <c r="L13" i="10"/>
  <c r="M13" i="10" s="1"/>
  <c r="K15" i="37"/>
  <c r="D15" i="37"/>
  <c r="M16" i="11"/>
  <c r="N66" i="39"/>
  <c r="M66" i="39" s="1"/>
  <c r="O66" i="39" s="1"/>
  <c r="N72" i="38"/>
  <c r="G66" i="39"/>
  <c r="F66" i="39" s="1"/>
  <c r="H66" i="39" s="1"/>
  <c r="G72" i="38"/>
  <c r="D41" i="37"/>
  <c r="D43" i="39"/>
  <c r="C43" i="39" s="1"/>
  <c r="D65" i="38"/>
  <c r="K42" i="39"/>
  <c r="J42" i="39" s="1"/>
  <c r="K65" i="38"/>
  <c r="L65" i="11" s="1"/>
  <c r="K66" i="39"/>
  <c r="J66" i="39" s="1"/>
  <c r="K72" i="38"/>
  <c r="D66" i="39"/>
  <c r="C66" i="39" s="1"/>
  <c r="D72" i="38"/>
  <c r="Z66" i="10"/>
  <c r="G72" i="37"/>
  <c r="Z16" i="10"/>
  <c r="G41" i="37"/>
  <c r="M66" i="11"/>
  <c r="K72" i="37"/>
  <c r="M66" i="10"/>
  <c r="D72" i="37"/>
  <c r="E73" i="39"/>
  <c r="L73" i="39"/>
  <c r="M9" i="10"/>
  <c r="Z40" i="11"/>
  <c r="Z9" i="10"/>
  <c r="G15" i="37"/>
  <c r="Z40" i="10"/>
  <c r="N11" i="39"/>
  <c r="M11" i="39" s="1"/>
  <c r="O11" i="39" s="1"/>
  <c r="D16" i="39"/>
  <c r="C16" i="39" s="1"/>
  <c r="D41" i="38"/>
  <c r="Z11" i="11"/>
  <c r="N12" i="39"/>
  <c r="M12" i="39" s="1"/>
  <c r="O12" i="39" s="1"/>
  <c r="N13" i="39"/>
  <c r="M13" i="39" s="1"/>
  <c r="O13" i="39" s="1"/>
  <c r="N14" i="39"/>
  <c r="M14" i="39" s="1"/>
  <c r="O14" i="39" s="1"/>
  <c r="N9" i="39"/>
  <c r="M9" i="39" s="1"/>
  <c r="O9" i="39" s="1"/>
  <c r="N10" i="39"/>
  <c r="M10" i="39" s="1"/>
  <c r="O10" i="39" s="1"/>
  <c r="I73" i="37"/>
  <c r="Z16" i="11"/>
  <c r="M16" i="10"/>
  <c r="M9" i="11"/>
  <c r="M11" i="11"/>
  <c r="M12" i="11"/>
  <c r="G39" i="39"/>
  <c r="F39" i="39" s="1"/>
  <c r="H39" i="39" s="1"/>
  <c r="Z66" i="11"/>
  <c r="N39" i="39"/>
  <c r="M39" i="39" s="1"/>
  <c r="O39" i="39" s="1"/>
  <c r="N40" i="39"/>
  <c r="M40" i="39" s="1"/>
  <c r="G18" i="39"/>
  <c r="F18" i="39" s="1"/>
  <c r="H18" i="39" s="1"/>
  <c r="G26" i="39"/>
  <c r="F26" i="39" s="1"/>
  <c r="G33" i="39"/>
  <c r="F33" i="39" s="1"/>
  <c r="H33" i="39" s="1"/>
  <c r="J73" i="38"/>
  <c r="F73" i="37"/>
  <c r="F73" i="38" s="1"/>
  <c r="B73" i="38"/>
  <c r="B73" i="39" s="1"/>
  <c r="K65" i="39"/>
  <c r="J65" i="39" s="1"/>
  <c r="G65" i="38"/>
  <c r="N41" i="38"/>
  <c r="C73" i="38"/>
  <c r="D15" i="38"/>
  <c r="C73" i="37"/>
  <c r="K65" i="37"/>
  <c r="M65" i="11" s="1"/>
  <c r="M15" i="11"/>
  <c r="N15" i="11" s="1"/>
  <c r="E73" i="37"/>
  <c r="E73" i="38" s="1"/>
  <c r="J73" i="37"/>
  <c r="G41" i="38"/>
  <c r="I73" i="38"/>
  <c r="G65" i="37"/>
  <c r="G15" i="38"/>
  <c r="N65" i="38"/>
  <c r="B39" i="35"/>
  <c r="H14" i="39" l="1"/>
  <c r="H61" i="39"/>
  <c r="H53" i="39"/>
  <c r="H45" i="39"/>
  <c r="H40" i="39"/>
  <c r="H58" i="39"/>
  <c r="H50" i="39"/>
  <c r="O17" i="39"/>
  <c r="O33" i="39"/>
  <c r="O25" i="39"/>
  <c r="O38" i="39"/>
  <c r="O18" i="39"/>
  <c r="O26" i="39"/>
  <c r="O64" i="39"/>
  <c r="O56" i="39"/>
  <c r="O48" i="39"/>
  <c r="O53" i="39"/>
  <c r="O59" i="39"/>
  <c r="O45" i="39"/>
  <c r="H11" i="39"/>
  <c r="H30" i="39"/>
  <c r="H59" i="39"/>
  <c r="H51" i="39"/>
  <c r="H43" i="39"/>
  <c r="H17" i="39"/>
  <c r="H22" i="39"/>
  <c r="H36" i="39"/>
  <c r="H64" i="39"/>
  <c r="H56" i="39"/>
  <c r="H48" i="39"/>
  <c r="O23" i="39"/>
  <c r="O34" i="39"/>
  <c r="O31" i="39"/>
  <c r="O28" i="39"/>
  <c r="O16" i="39"/>
  <c r="O24" i="39"/>
  <c r="O62" i="39"/>
  <c r="O54" i="39"/>
  <c r="O46" i="39"/>
  <c r="O55" i="39"/>
  <c r="O57" i="39"/>
  <c r="O43" i="39"/>
  <c r="H26" i="39"/>
  <c r="H10" i="39"/>
  <c r="H9" i="39"/>
  <c r="H44" i="39"/>
  <c r="H57" i="39"/>
  <c r="H49" i="39"/>
  <c r="H35" i="39"/>
  <c r="H23" i="39"/>
  <c r="H37" i="39"/>
  <c r="H38" i="39"/>
  <c r="H20" i="39"/>
  <c r="H34" i="39"/>
  <c r="H54" i="39"/>
  <c r="H46" i="39"/>
  <c r="H68" i="39"/>
  <c r="O21" i="39"/>
  <c r="O37" i="39"/>
  <c r="O29" i="39"/>
  <c r="O22" i="39"/>
  <c r="O36" i="39"/>
  <c r="O60" i="39"/>
  <c r="O52" i="39"/>
  <c r="O44" i="39"/>
  <c r="O49" i="39"/>
  <c r="O63" i="39"/>
  <c r="O51" i="39"/>
  <c r="O67" i="39"/>
  <c r="O40" i="39"/>
  <c r="H12" i="39"/>
  <c r="H63" i="39"/>
  <c r="H55" i="39"/>
  <c r="H47" i="39"/>
  <c r="M72" i="39"/>
  <c r="Y72" i="11"/>
  <c r="Z72" i="11" s="1"/>
  <c r="N65" i="39"/>
  <c r="M65" i="39" s="1"/>
  <c r="O65" i="39" s="1"/>
  <c r="Y65" i="11"/>
  <c r="Z65" i="11"/>
  <c r="N41" i="39"/>
  <c r="M41" i="39" s="1"/>
  <c r="Y41" i="11"/>
  <c r="Z41" i="11" s="1"/>
  <c r="Y15" i="11"/>
  <c r="Z15" i="11" s="1"/>
  <c r="AA15" i="11" s="1"/>
  <c r="F72" i="39"/>
  <c r="Y72" i="10"/>
  <c r="Z72" i="10" s="1"/>
  <c r="G65" i="39"/>
  <c r="F65" i="39" s="1"/>
  <c r="Y65" i="10"/>
  <c r="G41" i="39"/>
  <c r="F41" i="39" s="1"/>
  <c r="Y41" i="10"/>
  <c r="G15" i="39"/>
  <c r="F15" i="39" s="1"/>
  <c r="H15" i="39" s="1"/>
  <c r="Y15" i="10"/>
  <c r="K72" i="39"/>
  <c r="J72" i="39" s="1"/>
  <c r="L72" i="11"/>
  <c r="K41" i="39"/>
  <c r="J41" i="39" s="1"/>
  <c r="L41" i="11"/>
  <c r="M41" i="11" s="1"/>
  <c r="N41" i="11" s="1"/>
  <c r="L72" i="10"/>
  <c r="M72" i="10" s="1"/>
  <c r="D65" i="39"/>
  <c r="C65" i="39" s="1"/>
  <c r="L65" i="10"/>
  <c r="M65" i="10" s="1"/>
  <c r="D41" i="39"/>
  <c r="C41" i="39" s="1"/>
  <c r="L41" i="10"/>
  <c r="M41" i="10"/>
  <c r="D15" i="39"/>
  <c r="C15" i="39" s="1"/>
  <c r="L15" i="10"/>
  <c r="M15" i="10" s="1"/>
  <c r="M72" i="11"/>
  <c r="K73" i="37"/>
  <c r="O73" i="37" s="1"/>
  <c r="N15" i="39"/>
  <c r="M15" i="39" s="1"/>
  <c r="O15" i="39" s="1"/>
  <c r="D73" i="37"/>
  <c r="D73" i="38"/>
  <c r="K73" i="38"/>
  <c r="O73" i="38" s="1"/>
  <c r="G73" i="38"/>
  <c r="G73" i="37"/>
  <c r="H72" i="39" l="1"/>
  <c r="O72" i="39"/>
  <c r="O41" i="39"/>
  <c r="H41" i="39"/>
  <c r="H65" i="39"/>
  <c r="N73" i="39"/>
  <c r="M73" i="39" s="1"/>
  <c r="Y73" i="11"/>
  <c r="Z73" i="11" s="1"/>
  <c r="AA73" i="11" s="1"/>
  <c r="F73" i="39"/>
  <c r="H73" i="39" s="1"/>
  <c r="Y73" i="10"/>
  <c r="K73" i="39"/>
  <c r="J73" i="39" s="1"/>
  <c r="L73" i="11"/>
  <c r="M73" i="11" s="1"/>
  <c r="N73" i="11" s="1"/>
  <c r="D73" i="39"/>
  <c r="C73" i="39" s="1"/>
  <c r="L73" i="10"/>
  <c r="M73" i="10" s="1"/>
  <c r="O73" i="39" l="1"/>
  <c r="G38" i="35"/>
  <c r="D38" i="35"/>
  <c r="I35" i="35"/>
  <c r="J35" i="35"/>
  <c r="B2" i="35"/>
  <c r="E36" i="35" l="1"/>
  <c r="C35" i="60" s="1"/>
  <c r="C36" i="60" s="1"/>
  <c r="K35" i="35"/>
  <c r="H36" i="35"/>
  <c r="H14" i="35"/>
  <c r="H15" i="35"/>
  <c r="H13" i="35"/>
  <c r="F38" i="35"/>
  <c r="A75" i="33"/>
  <c r="A74" i="33"/>
  <c r="A3" i="33"/>
  <c r="I1" i="5"/>
  <c r="F66" i="3"/>
  <c r="F65" i="3"/>
  <c r="F64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4" i="3"/>
  <c r="F12" i="3"/>
  <c r="F11" i="3"/>
  <c r="F10" i="3"/>
  <c r="F9" i="3"/>
  <c r="F8" i="3"/>
  <c r="F7" i="3"/>
  <c r="D3" i="7"/>
  <c r="B36" i="7"/>
  <c r="F1" i="3"/>
  <c r="Z1" i="10"/>
  <c r="A3" i="10"/>
  <c r="Z15" i="10"/>
  <c r="Z41" i="10"/>
  <c r="Z65" i="10"/>
  <c r="A74" i="10"/>
  <c r="Z1" i="11"/>
  <c r="A3" i="11"/>
  <c r="A74" i="11"/>
  <c r="I1" i="12"/>
  <c r="A18" i="12"/>
  <c r="A15" i="22"/>
  <c r="A33" i="22"/>
  <c r="A34" i="22"/>
  <c r="A16" i="26"/>
  <c r="G1" i="13"/>
  <c r="A74" i="13"/>
  <c r="H74" i="13"/>
  <c r="H76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A3" i="5"/>
  <c r="G1" i="2"/>
  <c r="C2" i="2"/>
  <c r="B19" i="2"/>
  <c r="E35" i="60" l="1"/>
  <c r="B6" i="35"/>
  <c r="C73" i="13"/>
  <c r="J38" i="35"/>
  <c r="D24" i="39"/>
  <c r="C24" i="39" s="1"/>
  <c r="H24" i="39" s="1"/>
  <c r="D35" i="60"/>
  <c r="D24" i="9"/>
  <c r="H65" i="13"/>
  <c r="D65" i="13"/>
  <c r="D41" i="13"/>
  <c r="H41" i="13"/>
  <c r="H15" i="13"/>
  <c r="H38" i="35"/>
  <c r="E38" i="35"/>
  <c r="I38" i="35"/>
  <c r="H38" i="5"/>
  <c r="I38" i="5" s="1"/>
  <c r="H57" i="5"/>
  <c r="F59" i="61" s="1"/>
  <c r="D49" i="5"/>
  <c r="B51" i="61" s="1"/>
  <c r="D21" i="5"/>
  <c r="B23" i="61" s="1"/>
  <c r="J21" i="62" s="1"/>
  <c r="D29" i="5"/>
  <c r="B31" i="61" s="1"/>
  <c r="J29" i="62" s="1"/>
  <c r="D37" i="5"/>
  <c r="B39" i="61" s="1"/>
  <c r="J37" i="62" s="1"/>
  <c r="D32" i="5"/>
  <c r="B34" i="61" s="1"/>
  <c r="J32" i="62" s="1"/>
  <c r="H9" i="5"/>
  <c r="H32" i="5"/>
  <c r="F34" i="61" s="1"/>
  <c r="H34" i="5"/>
  <c r="F36" i="61" s="1"/>
  <c r="H47" i="5"/>
  <c r="F49" i="61" s="1"/>
  <c r="H49" i="5"/>
  <c r="F51" i="61" s="1"/>
  <c r="H59" i="5"/>
  <c r="F61" i="61" s="1"/>
  <c r="H66" i="5"/>
  <c r="F68" i="61" s="1"/>
  <c r="D8" i="5"/>
  <c r="B10" i="61" s="1"/>
  <c r="D12" i="5"/>
  <c r="B14" i="61" s="1"/>
  <c r="D17" i="5"/>
  <c r="B19" i="61" s="1"/>
  <c r="J17" i="62" s="1"/>
  <c r="D33" i="5"/>
  <c r="B35" i="61" s="1"/>
  <c r="J33" i="62" s="1"/>
  <c r="D46" i="5"/>
  <c r="B48" i="61" s="1"/>
  <c r="D50" i="5"/>
  <c r="B52" i="61" s="1"/>
  <c r="D54" i="5"/>
  <c r="B56" i="61" s="1"/>
  <c r="D62" i="5"/>
  <c r="B64" i="61" s="1"/>
  <c r="H11" i="5"/>
  <c r="H16" i="5"/>
  <c r="F18" i="61" s="1"/>
  <c r="H18" i="5"/>
  <c r="F20" i="61" s="1"/>
  <c r="H20" i="5"/>
  <c r="F22" i="61" s="1"/>
  <c r="H22" i="5"/>
  <c r="F24" i="61" s="1"/>
  <c r="H24" i="5"/>
  <c r="F26" i="61" s="1"/>
  <c r="H26" i="5"/>
  <c r="F28" i="61" s="1"/>
  <c r="H28" i="5"/>
  <c r="F30" i="61" s="1"/>
  <c r="H30" i="5"/>
  <c r="F32" i="61" s="1"/>
  <c r="H36" i="5"/>
  <c r="F38" i="61" s="1"/>
  <c r="I38" i="61" s="1"/>
  <c r="H43" i="5"/>
  <c r="F45" i="61" s="1"/>
  <c r="H61" i="5"/>
  <c r="F63" i="61" s="1"/>
  <c r="H63" i="5"/>
  <c r="F65" i="61" s="1"/>
  <c r="D11" i="5"/>
  <c r="B13" i="61" s="1"/>
  <c r="D16" i="5"/>
  <c r="B18" i="61" s="1"/>
  <c r="J16" i="62" s="1"/>
  <c r="D20" i="5"/>
  <c r="B22" i="61" s="1"/>
  <c r="J20" i="62" s="1"/>
  <c r="D28" i="5"/>
  <c r="B30" i="61" s="1"/>
  <c r="J28" i="62" s="1"/>
  <c r="D36" i="5"/>
  <c r="B38" i="61" s="1"/>
  <c r="J36" i="62" s="1"/>
  <c r="D41" i="5"/>
  <c r="B43" i="61" s="1"/>
  <c r="D45" i="5"/>
  <c r="B47" i="61" s="1"/>
  <c r="D53" i="5"/>
  <c r="B55" i="61" s="1"/>
  <c r="D57" i="5"/>
  <c r="B59" i="61" s="1"/>
  <c r="D61" i="5"/>
  <c r="B63" i="61" s="1"/>
  <c r="D66" i="5"/>
  <c r="B68" i="61" s="1"/>
  <c r="D10" i="5"/>
  <c r="D44" i="5"/>
  <c r="B46" i="61" s="1"/>
  <c r="D48" i="5"/>
  <c r="B50" i="61" s="1"/>
  <c r="D52" i="5"/>
  <c r="B54" i="61" s="1"/>
  <c r="D56" i="5"/>
  <c r="B58" i="61" s="1"/>
  <c r="D60" i="5"/>
  <c r="B62" i="61" s="1"/>
  <c r="D9" i="5"/>
  <c r="B11" i="61" s="1"/>
  <c r="D13" i="5"/>
  <c r="B15" i="61" s="1"/>
  <c r="D18" i="5"/>
  <c r="B20" i="61" s="1"/>
  <c r="J18" i="62" s="1"/>
  <c r="D22" i="5"/>
  <c r="B24" i="61" s="1"/>
  <c r="J22" i="62" s="1"/>
  <c r="D26" i="5"/>
  <c r="B28" i="61" s="1"/>
  <c r="J26" i="62" s="1"/>
  <c r="D43" i="5"/>
  <c r="B45" i="61" s="1"/>
  <c r="D47" i="5"/>
  <c r="B49" i="61" s="1"/>
  <c r="D51" i="5"/>
  <c r="B53" i="61" s="1"/>
  <c r="D59" i="5"/>
  <c r="B61" i="61" s="1"/>
  <c r="D63" i="5"/>
  <c r="B65" i="61" s="1"/>
  <c r="H10" i="5"/>
  <c r="I10" i="5" s="1"/>
  <c r="H12" i="5"/>
  <c r="F14" i="61" s="1"/>
  <c r="H17" i="5"/>
  <c r="F19" i="61" s="1"/>
  <c r="H21" i="5"/>
  <c r="F23" i="61" s="1"/>
  <c r="H25" i="5"/>
  <c r="F27" i="61" s="1"/>
  <c r="H27" i="5"/>
  <c r="F29" i="61" s="1"/>
  <c r="H31" i="5"/>
  <c r="F33" i="61" s="1"/>
  <c r="H39" i="5"/>
  <c r="H42" i="5"/>
  <c r="F44" i="61" s="1"/>
  <c r="H44" i="5"/>
  <c r="F46" i="61" s="1"/>
  <c r="H46" i="5"/>
  <c r="F48" i="61" s="1"/>
  <c r="H48" i="5"/>
  <c r="F50" i="61" s="1"/>
  <c r="H50" i="5"/>
  <c r="H52" i="5"/>
  <c r="F54" i="61" s="1"/>
  <c r="H54" i="5"/>
  <c r="F56" i="61" s="1"/>
  <c r="H56" i="5"/>
  <c r="F58" i="61" s="1"/>
  <c r="H58" i="5"/>
  <c r="F60" i="61" s="1"/>
  <c r="H60" i="5"/>
  <c r="F62" i="61" s="1"/>
  <c r="H62" i="5"/>
  <c r="F64" i="61" s="1"/>
  <c r="H67" i="5"/>
  <c r="F69" i="61" s="1"/>
  <c r="D58" i="5"/>
  <c r="B60" i="61" s="1"/>
  <c r="H13" i="5"/>
  <c r="F15" i="61" s="1"/>
  <c r="H45" i="5"/>
  <c r="F47" i="61" s="1"/>
  <c r="H51" i="5"/>
  <c r="F53" i="61" s="1"/>
  <c r="H53" i="5"/>
  <c r="F55" i="61" s="1"/>
  <c r="H55" i="5"/>
  <c r="F57" i="61" s="1"/>
  <c r="D19" i="5"/>
  <c r="B21" i="61" s="1"/>
  <c r="J19" i="62" s="1"/>
  <c r="D23" i="5"/>
  <c r="B25" i="61" s="1"/>
  <c r="J23" i="62" s="1"/>
  <c r="D65" i="5"/>
  <c r="H15" i="5"/>
  <c r="F17" i="61" s="1"/>
  <c r="H19" i="5"/>
  <c r="F21" i="61" s="1"/>
  <c r="H23" i="5"/>
  <c r="F25" i="61" s="1"/>
  <c r="H29" i="5"/>
  <c r="F31" i="61" s="1"/>
  <c r="H33" i="5"/>
  <c r="F35" i="61" s="1"/>
  <c r="H35" i="5"/>
  <c r="F37" i="61" s="1"/>
  <c r="I37" i="61" s="1"/>
  <c r="H37" i="5"/>
  <c r="H65" i="5"/>
  <c r="G73" i="13"/>
  <c r="F73" i="13"/>
  <c r="H41" i="5"/>
  <c r="F43" i="61" s="1"/>
  <c r="H8" i="5"/>
  <c r="D67" i="5"/>
  <c r="B69" i="61" s="1"/>
  <c r="D55" i="5"/>
  <c r="B57" i="61" s="1"/>
  <c r="D42" i="5"/>
  <c r="B44" i="61" s="1"/>
  <c r="D27" i="5"/>
  <c r="B29" i="61" s="1"/>
  <c r="J27" i="62" s="1"/>
  <c r="D39" i="5"/>
  <c r="B41" i="61" s="1"/>
  <c r="J39" i="62" s="1"/>
  <c r="D30" i="5"/>
  <c r="B32" i="61" s="1"/>
  <c r="J30" i="62" s="1"/>
  <c r="D34" i="5"/>
  <c r="B36" i="61" s="1"/>
  <c r="J34" i="62" s="1"/>
  <c r="D38" i="5"/>
  <c r="D31" i="5"/>
  <c r="B33" i="61" s="1"/>
  <c r="J31" i="62" s="1"/>
  <c r="D35" i="5"/>
  <c r="B37" i="61" s="1"/>
  <c r="J35" i="62" s="1"/>
  <c r="D15" i="5"/>
  <c r="D72" i="3"/>
  <c r="F13" i="3"/>
  <c r="F63" i="3"/>
  <c r="C72" i="3"/>
  <c r="D15" i="13"/>
  <c r="B73" i="13"/>
  <c r="E72" i="3"/>
  <c r="F39" i="3"/>
  <c r="F52" i="61" l="1"/>
  <c r="I50" i="5"/>
  <c r="F41" i="61"/>
  <c r="H41" i="61" s="1"/>
  <c r="I39" i="5"/>
  <c r="I16" i="2"/>
  <c r="E36" i="60"/>
  <c r="B8" i="60" s="1"/>
  <c r="F67" i="61"/>
  <c r="H67" i="61" s="1"/>
  <c r="H71" i="5"/>
  <c r="B67" i="61"/>
  <c r="E67" i="61" s="1"/>
  <c r="D71" i="5"/>
  <c r="B73" i="61" s="1"/>
  <c r="D40" i="5"/>
  <c r="E40" i="5" s="1"/>
  <c r="B17" i="61"/>
  <c r="D17" i="61" s="1"/>
  <c r="B40" i="61"/>
  <c r="E38" i="5"/>
  <c r="M39" i="62"/>
  <c r="N39" i="62" s="1"/>
  <c r="I41" i="61"/>
  <c r="H69" i="61"/>
  <c r="M67" i="62"/>
  <c r="N67" i="62" s="1"/>
  <c r="H68" i="61"/>
  <c r="M66" i="62"/>
  <c r="N66" i="62" s="1"/>
  <c r="I68" i="61"/>
  <c r="D69" i="61"/>
  <c r="J67" i="62"/>
  <c r="K67" i="62" s="1"/>
  <c r="E69" i="61"/>
  <c r="E68" i="61"/>
  <c r="J66" i="62"/>
  <c r="K66" i="62" s="1"/>
  <c r="D68" i="61"/>
  <c r="I57" i="61"/>
  <c r="H57" i="61"/>
  <c r="M55" i="62"/>
  <c r="N55" i="62" s="1"/>
  <c r="H62" i="61"/>
  <c r="M60" i="62"/>
  <c r="N60" i="62" s="1"/>
  <c r="I62" i="61"/>
  <c r="H54" i="61"/>
  <c r="M52" i="62"/>
  <c r="N52" i="62" s="1"/>
  <c r="I54" i="61"/>
  <c r="H46" i="61"/>
  <c r="M44" i="62"/>
  <c r="N44" i="62" s="1"/>
  <c r="I46" i="61"/>
  <c r="I51" i="61"/>
  <c r="H51" i="61"/>
  <c r="M49" i="62"/>
  <c r="N49" i="62" s="1"/>
  <c r="M53" i="62"/>
  <c r="N53" i="62" s="1"/>
  <c r="I55" i="61"/>
  <c r="H55" i="61"/>
  <c r="H60" i="61"/>
  <c r="I60" i="61"/>
  <c r="M58" i="62"/>
  <c r="N58" i="62" s="1"/>
  <c r="H52" i="61"/>
  <c r="I52" i="61"/>
  <c r="M50" i="62"/>
  <c r="N50" i="62" s="1"/>
  <c r="H44" i="61"/>
  <c r="M42" i="62"/>
  <c r="N42" i="62" s="1"/>
  <c r="I44" i="61"/>
  <c r="I65" i="61"/>
  <c r="H65" i="61"/>
  <c r="M63" i="62"/>
  <c r="N63" i="62" s="1"/>
  <c r="I49" i="61"/>
  <c r="H49" i="61"/>
  <c r="M47" i="62"/>
  <c r="N47" i="62" s="1"/>
  <c r="M41" i="62"/>
  <c r="I43" i="61"/>
  <c r="H43" i="61"/>
  <c r="M51" i="62"/>
  <c r="N51" i="62" s="1"/>
  <c r="H53" i="61"/>
  <c r="I53" i="61"/>
  <c r="H58" i="61"/>
  <c r="M56" i="62"/>
  <c r="N56" i="62" s="1"/>
  <c r="I58" i="61"/>
  <c r="H50" i="61"/>
  <c r="M48" i="62"/>
  <c r="N48" i="62" s="1"/>
  <c r="I50" i="61"/>
  <c r="M61" i="62"/>
  <c r="N61" i="62" s="1"/>
  <c r="H63" i="61"/>
  <c r="I63" i="61"/>
  <c r="M57" i="62"/>
  <c r="N57" i="62" s="1"/>
  <c r="I59" i="61"/>
  <c r="H59" i="61"/>
  <c r="M45" i="62"/>
  <c r="N45" i="62" s="1"/>
  <c r="H47" i="61"/>
  <c r="I47" i="61"/>
  <c r="H64" i="61"/>
  <c r="I64" i="61"/>
  <c r="M62" i="62"/>
  <c r="N62" i="62" s="1"/>
  <c r="H56" i="61"/>
  <c r="M54" i="62"/>
  <c r="N54" i="62" s="1"/>
  <c r="I56" i="61"/>
  <c r="H48" i="61"/>
  <c r="I48" i="61"/>
  <c r="M46" i="62"/>
  <c r="N46" i="62" s="1"/>
  <c r="M43" i="62"/>
  <c r="N43" i="62" s="1"/>
  <c r="I45" i="61"/>
  <c r="H45" i="61"/>
  <c r="M59" i="62"/>
  <c r="N59" i="62" s="1"/>
  <c r="I61" i="61"/>
  <c r="H61" i="61"/>
  <c r="D53" i="61"/>
  <c r="J51" i="62"/>
  <c r="K51" i="62" s="1"/>
  <c r="E53" i="61"/>
  <c r="E62" i="61"/>
  <c r="J60" i="62"/>
  <c r="K60" i="62" s="1"/>
  <c r="D62" i="61"/>
  <c r="E46" i="61"/>
  <c r="J44" i="62"/>
  <c r="K44" i="62" s="1"/>
  <c r="D46" i="61"/>
  <c r="J57" i="62"/>
  <c r="K57" i="62" s="1"/>
  <c r="D59" i="61"/>
  <c r="E59" i="61"/>
  <c r="E52" i="61"/>
  <c r="D52" i="61"/>
  <c r="J50" i="62"/>
  <c r="K50" i="62" s="1"/>
  <c r="E60" i="61"/>
  <c r="J58" i="62"/>
  <c r="K58" i="62" s="1"/>
  <c r="D60" i="61"/>
  <c r="J47" i="62"/>
  <c r="K47" i="62" s="1"/>
  <c r="D49" i="61"/>
  <c r="E49" i="61"/>
  <c r="E58" i="61"/>
  <c r="J56" i="62"/>
  <c r="K56" i="62" s="1"/>
  <c r="D58" i="61"/>
  <c r="J53" i="62"/>
  <c r="K53" i="62" s="1"/>
  <c r="D55" i="61"/>
  <c r="E55" i="61"/>
  <c r="E48" i="61"/>
  <c r="J46" i="62"/>
  <c r="K46" i="62" s="1"/>
  <c r="D48" i="61"/>
  <c r="J49" i="62"/>
  <c r="K49" i="62" s="1"/>
  <c r="D51" i="61"/>
  <c r="E51" i="61"/>
  <c r="E44" i="61"/>
  <c r="D44" i="61"/>
  <c r="J42" i="62"/>
  <c r="K42" i="62" s="1"/>
  <c r="D65" i="61"/>
  <c r="J63" i="62"/>
  <c r="K63" i="62" s="1"/>
  <c r="E65" i="61"/>
  <c r="J43" i="62"/>
  <c r="K43" i="62" s="1"/>
  <c r="D45" i="61"/>
  <c r="E45" i="61"/>
  <c r="E54" i="61"/>
  <c r="J52" i="62"/>
  <c r="K52" i="62" s="1"/>
  <c r="D54" i="61"/>
  <c r="J45" i="62"/>
  <c r="K45" i="62" s="1"/>
  <c r="D47" i="61"/>
  <c r="E47" i="61"/>
  <c r="E64" i="61"/>
  <c r="D64" i="61"/>
  <c r="J62" i="62"/>
  <c r="K62" i="62" s="1"/>
  <c r="D57" i="61"/>
  <c r="J55" i="62"/>
  <c r="K55" i="62" s="1"/>
  <c r="E57" i="61"/>
  <c r="D61" i="61"/>
  <c r="J59" i="62"/>
  <c r="K59" i="62" s="1"/>
  <c r="E61" i="61"/>
  <c r="J48" i="62"/>
  <c r="K48" i="62" s="1"/>
  <c r="E50" i="61"/>
  <c r="D50" i="61"/>
  <c r="J61" i="62"/>
  <c r="K61" i="62" s="1"/>
  <c r="E63" i="61"/>
  <c r="D63" i="61"/>
  <c r="J41" i="62"/>
  <c r="D43" i="61"/>
  <c r="E43" i="61"/>
  <c r="E56" i="61"/>
  <c r="J54" i="62"/>
  <c r="K54" i="62" s="1"/>
  <c r="D56" i="61"/>
  <c r="H35" i="61"/>
  <c r="M33" i="62"/>
  <c r="N33" i="62" s="1"/>
  <c r="I35" i="61"/>
  <c r="M15" i="62"/>
  <c r="I17" i="61"/>
  <c r="H17" i="61"/>
  <c r="H29" i="61"/>
  <c r="M27" i="62"/>
  <c r="N27" i="62" s="1"/>
  <c r="I29" i="61"/>
  <c r="H38" i="61"/>
  <c r="M36" i="62"/>
  <c r="N36" i="62" s="1"/>
  <c r="I26" i="61"/>
  <c r="M24" i="62"/>
  <c r="N24" i="62" s="1"/>
  <c r="H26" i="61"/>
  <c r="I18" i="61"/>
  <c r="H18" i="61"/>
  <c r="M16" i="62"/>
  <c r="N16" i="62" s="1"/>
  <c r="H31" i="61"/>
  <c r="M29" i="62"/>
  <c r="N29" i="62" s="1"/>
  <c r="I31" i="61"/>
  <c r="H27" i="61"/>
  <c r="M25" i="62"/>
  <c r="N25" i="62" s="1"/>
  <c r="I27" i="61"/>
  <c r="M30" i="62"/>
  <c r="N30" i="62" s="1"/>
  <c r="I32" i="61"/>
  <c r="H32" i="61"/>
  <c r="M22" i="62"/>
  <c r="N22" i="62" s="1"/>
  <c r="H24" i="61"/>
  <c r="I24" i="61"/>
  <c r="F39" i="61"/>
  <c r="I39" i="61" s="1"/>
  <c r="I37" i="5"/>
  <c r="M23" i="62"/>
  <c r="N23" i="62" s="1"/>
  <c r="H25" i="61"/>
  <c r="I25" i="61"/>
  <c r="H23" i="61"/>
  <c r="M21" i="62"/>
  <c r="N21" i="62" s="1"/>
  <c r="I23" i="61"/>
  <c r="I30" i="61"/>
  <c r="M28" i="62"/>
  <c r="N28" i="62" s="1"/>
  <c r="H30" i="61"/>
  <c r="I22" i="61"/>
  <c r="M20" i="62"/>
  <c r="N20" i="62" s="1"/>
  <c r="H22" i="61"/>
  <c r="M34" i="62"/>
  <c r="N34" i="62" s="1"/>
  <c r="H36" i="61"/>
  <c r="I36" i="61"/>
  <c r="M35" i="62"/>
  <c r="N35" i="62" s="1"/>
  <c r="H37" i="61"/>
  <c r="H21" i="61"/>
  <c r="M19" i="62"/>
  <c r="N19" i="62" s="1"/>
  <c r="I21" i="61"/>
  <c r="H33" i="61"/>
  <c r="M31" i="62"/>
  <c r="N31" i="62" s="1"/>
  <c r="I33" i="61"/>
  <c r="M17" i="62"/>
  <c r="N17" i="62" s="1"/>
  <c r="I19" i="61"/>
  <c r="H19" i="61"/>
  <c r="M26" i="62"/>
  <c r="N26" i="62" s="1"/>
  <c r="I28" i="61"/>
  <c r="H28" i="61"/>
  <c r="H20" i="61"/>
  <c r="I20" i="61"/>
  <c r="M18" i="62"/>
  <c r="N18" i="62" s="1"/>
  <c r="I34" i="61"/>
  <c r="M32" i="62"/>
  <c r="N32" i="62" s="1"/>
  <c r="H34" i="61"/>
  <c r="F40" i="61"/>
  <c r="E41" i="61"/>
  <c r="D41" i="61"/>
  <c r="K22" i="62"/>
  <c r="D24" i="61"/>
  <c r="E24" i="61"/>
  <c r="E38" i="61"/>
  <c r="D38" i="61"/>
  <c r="K36" i="62"/>
  <c r="E23" i="61"/>
  <c r="D23" i="61"/>
  <c r="K21" i="62"/>
  <c r="E29" i="61"/>
  <c r="D29" i="61"/>
  <c r="K27" i="62"/>
  <c r="K18" i="62"/>
  <c r="E20" i="61"/>
  <c r="D20" i="61"/>
  <c r="K28" i="62"/>
  <c r="E30" i="61"/>
  <c r="D30" i="61"/>
  <c r="E34" i="61"/>
  <c r="K32" i="62"/>
  <c r="D34" i="61"/>
  <c r="E17" i="61"/>
  <c r="K34" i="62"/>
  <c r="E36" i="61"/>
  <c r="D36" i="61"/>
  <c r="D25" i="61"/>
  <c r="E25" i="61"/>
  <c r="K23" i="62"/>
  <c r="K20" i="62"/>
  <c r="D22" i="61"/>
  <c r="E22" i="61"/>
  <c r="E35" i="61"/>
  <c r="K33" i="62"/>
  <c r="D35" i="61"/>
  <c r="K37" i="62"/>
  <c r="D39" i="61"/>
  <c r="E39" i="61"/>
  <c r="E37" i="61"/>
  <c r="K35" i="62"/>
  <c r="D37" i="61"/>
  <c r="K30" i="62"/>
  <c r="D32" i="61"/>
  <c r="E32" i="61"/>
  <c r="K19" i="62"/>
  <c r="D21" i="61"/>
  <c r="E21" i="61"/>
  <c r="K26" i="62"/>
  <c r="D28" i="61"/>
  <c r="E28" i="61"/>
  <c r="K16" i="62"/>
  <c r="D18" i="61"/>
  <c r="E18" i="61"/>
  <c r="K17" i="62"/>
  <c r="D19" i="61"/>
  <c r="E19" i="61"/>
  <c r="K29" i="62"/>
  <c r="D31" i="61"/>
  <c r="E31" i="61"/>
  <c r="E33" i="61"/>
  <c r="K31" i="62"/>
  <c r="D33" i="61"/>
  <c r="N13" i="62"/>
  <c r="H15" i="61"/>
  <c r="I15" i="61"/>
  <c r="N12" i="62"/>
  <c r="H14" i="61"/>
  <c r="I14" i="61"/>
  <c r="I9" i="5"/>
  <c r="F11" i="61"/>
  <c r="F12" i="61"/>
  <c r="I11" i="5"/>
  <c r="F13" i="61"/>
  <c r="I8" i="5"/>
  <c r="F10" i="61"/>
  <c r="J9" i="62"/>
  <c r="K9" i="62" s="1"/>
  <c r="E11" i="61"/>
  <c r="D11" i="61"/>
  <c r="J12" i="62"/>
  <c r="K12" i="62" s="1"/>
  <c r="D14" i="61"/>
  <c r="E14" i="61"/>
  <c r="E13" i="61"/>
  <c r="J11" i="62"/>
  <c r="K11" i="62" s="1"/>
  <c r="D13" i="61"/>
  <c r="B12" i="61"/>
  <c r="E10" i="5"/>
  <c r="J8" i="62"/>
  <c r="J13" i="62"/>
  <c r="K13" i="62" s="1"/>
  <c r="E15" i="61"/>
  <c r="D15" i="61"/>
  <c r="F72" i="3"/>
  <c r="E39" i="5"/>
  <c r="H40" i="5"/>
  <c r="F73" i="61"/>
  <c r="E24" i="9"/>
  <c r="M24" i="10"/>
  <c r="M24" i="11"/>
  <c r="H73" i="13"/>
  <c r="D73" i="13"/>
  <c r="E23" i="5"/>
  <c r="I58" i="5"/>
  <c r="I42" i="5"/>
  <c r="E47" i="5"/>
  <c r="E53" i="5"/>
  <c r="E11" i="5"/>
  <c r="I36" i="5"/>
  <c r="I24" i="5"/>
  <c r="E50" i="5"/>
  <c r="I32" i="5"/>
  <c r="E29" i="5"/>
  <c r="I21" i="5"/>
  <c r="E13" i="5"/>
  <c r="E66" i="5"/>
  <c r="E45" i="5"/>
  <c r="I63" i="5"/>
  <c r="I30" i="5"/>
  <c r="I22" i="5"/>
  <c r="I57" i="5"/>
  <c r="I55" i="5"/>
  <c r="I46" i="5"/>
  <c r="I31" i="5"/>
  <c r="I17" i="5"/>
  <c r="E59" i="5"/>
  <c r="E20" i="5"/>
  <c r="I28" i="5"/>
  <c r="I20" i="5"/>
  <c r="E62" i="5"/>
  <c r="E33" i="5"/>
  <c r="E8" i="5"/>
  <c r="E32" i="5"/>
  <c r="E49" i="5"/>
  <c r="E30" i="5"/>
  <c r="I65" i="5"/>
  <c r="E65" i="5"/>
  <c r="E58" i="5"/>
  <c r="I12" i="5"/>
  <c r="E51" i="5"/>
  <c r="E22" i="5"/>
  <c r="E57" i="5"/>
  <c r="E36" i="5"/>
  <c r="I26" i="5"/>
  <c r="E54" i="5"/>
  <c r="I34" i="5"/>
  <c r="E37" i="5"/>
  <c r="K38" i="35"/>
  <c r="E17" i="5"/>
  <c r="I16" i="5"/>
  <c r="E28" i="5"/>
  <c r="I56" i="5"/>
  <c r="I51" i="5"/>
  <c r="I35" i="5"/>
  <c r="E18" i="5"/>
  <c r="I47" i="5"/>
  <c r="E16" i="5"/>
  <c r="E67" i="5"/>
  <c r="I19" i="5"/>
  <c r="I43" i="5"/>
  <c r="I66" i="5"/>
  <c r="E19" i="5"/>
  <c r="E34" i="5"/>
  <c r="D14" i="5"/>
  <c r="E46" i="5"/>
  <c r="E12" i="5"/>
  <c r="E9" i="5"/>
  <c r="I49" i="5"/>
  <c r="I62" i="5"/>
  <c r="I18" i="5"/>
  <c r="E25" i="5"/>
  <c r="E26" i="5"/>
  <c r="I41" i="5"/>
  <c r="I13" i="5"/>
  <c r="E48" i="5"/>
  <c r="I54" i="5"/>
  <c r="E21" i="5"/>
  <c r="I23" i="5"/>
  <c r="I67" i="5"/>
  <c r="E61" i="5"/>
  <c r="E43" i="5"/>
  <c r="I48" i="5"/>
  <c r="I59" i="5"/>
  <c r="E52" i="5"/>
  <c r="E63" i="5"/>
  <c r="I53" i="5"/>
  <c r="I25" i="5"/>
  <c r="I61" i="5"/>
  <c r="E56" i="5"/>
  <c r="E41" i="5"/>
  <c r="I33" i="5"/>
  <c r="I15" i="5"/>
  <c r="I52" i="5"/>
  <c r="I44" i="5"/>
  <c r="I45" i="5"/>
  <c r="E27" i="5"/>
  <c r="E60" i="5"/>
  <c r="E44" i="5"/>
  <c r="I27" i="5"/>
  <c r="I29" i="5"/>
  <c r="I60" i="5"/>
  <c r="H64" i="5"/>
  <c r="F66" i="61" s="1"/>
  <c r="E55" i="5"/>
  <c r="I14" i="5"/>
  <c r="H14" i="5"/>
  <c r="F16" i="61" s="1"/>
  <c r="E42" i="5"/>
  <c r="D64" i="5"/>
  <c r="E15" i="5"/>
  <c r="E31" i="5"/>
  <c r="E35" i="5"/>
  <c r="C22" i="7"/>
  <c r="H15" i="7" s="1"/>
  <c r="D22" i="7"/>
  <c r="I15" i="7" s="1"/>
  <c r="M65" i="62" l="1"/>
  <c r="E71" i="5"/>
  <c r="J8" i="2"/>
  <c r="J9" i="2"/>
  <c r="J10" i="2"/>
  <c r="D40" i="61"/>
  <c r="J38" i="62"/>
  <c r="M71" i="62"/>
  <c r="N71" i="62" s="1"/>
  <c r="J65" i="62"/>
  <c r="D67" i="61"/>
  <c r="J15" i="62"/>
  <c r="E40" i="61"/>
  <c r="F42" i="61"/>
  <c r="H42" i="61" s="1"/>
  <c r="I40" i="5"/>
  <c r="K38" i="62"/>
  <c r="B66" i="61"/>
  <c r="E66" i="61" s="1"/>
  <c r="E64" i="5"/>
  <c r="B16" i="61"/>
  <c r="E16" i="61" s="1"/>
  <c r="E14" i="5"/>
  <c r="I40" i="61"/>
  <c r="H40" i="61"/>
  <c r="I73" i="61"/>
  <c r="H73" i="61"/>
  <c r="N65" i="62"/>
  <c r="I66" i="61"/>
  <c r="H66" i="61"/>
  <c r="N41" i="62"/>
  <c r="M64" i="62"/>
  <c r="N64" i="62" s="1"/>
  <c r="K41" i="62"/>
  <c r="J64" i="62"/>
  <c r="K64" i="62" s="1"/>
  <c r="M38" i="62"/>
  <c r="N15" i="62"/>
  <c r="H39" i="61"/>
  <c r="M37" i="62"/>
  <c r="N37" i="62" s="1"/>
  <c r="B42" i="61"/>
  <c r="H16" i="61"/>
  <c r="I16" i="61"/>
  <c r="N11" i="62"/>
  <c r="I13" i="61"/>
  <c r="H13" i="61"/>
  <c r="N9" i="62"/>
  <c r="H11" i="61"/>
  <c r="I11" i="61"/>
  <c r="H10" i="61"/>
  <c r="I10" i="61"/>
  <c r="N10" i="62"/>
  <c r="K8" i="62"/>
  <c r="J10" i="62"/>
  <c r="K10" i="62" s="1"/>
  <c r="D12" i="61"/>
  <c r="E12" i="61"/>
  <c r="I64" i="5"/>
  <c r="D72" i="5"/>
  <c r="B74" i="61" s="1"/>
  <c r="H72" i="5"/>
  <c r="F74" i="61" s="1"/>
  <c r="J40" i="62" l="1"/>
  <c r="K40" i="62" s="1"/>
  <c r="K65" i="62"/>
  <c r="J71" i="62"/>
  <c r="K71" i="62" s="1"/>
  <c r="J14" i="62"/>
  <c r="K15" i="62"/>
  <c r="I42" i="61"/>
  <c r="D16" i="61"/>
  <c r="D66" i="61"/>
  <c r="D74" i="61"/>
  <c r="E74" i="61"/>
  <c r="E72" i="5"/>
  <c r="M40" i="62"/>
  <c r="N40" i="62" s="1"/>
  <c r="F14" i="7"/>
  <c r="D73" i="61"/>
  <c r="E73" i="61"/>
  <c r="E42" i="61"/>
  <c r="D42" i="61"/>
  <c r="N8" i="62"/>
  <c r="M14" i="62"/>
  <c r="F18" i="7"/>
  <c r="F13" i="7"/>
  <c r="F17" i="7"/>
  <c r="F16" i="7"/>
  <c r="F21" i="7"/>
  <c r="F20" i="7"/>
  <c r="F19" i="7"/>
  <c r="F15" i="7"/>
  <c r="J72" i="62" l="1"/>
  <c r="K72" i="62" s="1"/>
  <c r="M72" i="62"/>
  <c r="N72" i="62" s="1"/>
  <c r="F22" i="7"/>
  <c r="N14" i="62"/>
  <c r="K14" i="62"/>
  <c r="I71" i="5"/>
  <c r="I72" i="5"/>
</calcChain>
</file>

<file path=xl/sharedStrings.xml><?xml version="1.0" encoding="utf-8"?>
<sst xmlns="http://schemas.openxmlformats.org/spreadsheetml/2006/main" count="1591" uniqueCount="460">
  <si>
    <t>DGRH A1-1</t>
  </si>
  <si>
    <t>Bilan global</t>
  </si>
  <si>
    <t xml:space="preserve">de la campagne de qualification </t>
  </si>
  <si>
    <t>Tableau 1</t>
  </si>
  <si>
    <t xml:space="preserve"> Synthèse, par corps, des résultats obtenus par les candidatures à la qualification</t>
  </si>
  <si>
    <t>Résultat de la candidature</t>
  </si>
  <si>
    <t>MCF</t>
  </si>
  <si>
    <t>PR</t>
  </si>
  <si>
    <t>TOTAL</t>
  </si>
  <si>
    <t>Total</t>
  </si>
  <si>
    <t>D</t>
  </si>
  <si>
    <t>E</t>
  </si>
  <si>
    <t>A</t>
  </si>
  <si>
    <t xml:space="preserve">Non qualifié </t>
  </si>
  <si>
    <t>N</t>
  </si>
  <si>
    <t>Q</t>
  </si>
  <si>
    <r>
      <t>Note de lecture</t>
    </r>
    <r>
      <rPr>
        <i/>
        <sz val="10"/>
        <rFont val="Times New Roman"/>
        <family val="1"/>
      </rPr>
      <t xml:space="preserve">: 1 personne a obtenu 3 qualifications de maître de conférences la première étant en 64ème section, </t>
    </r>
  </si>
  <si>
    <t>la deuxième en 65ème et la troisième en 66ème section.</t>
  </si>
  <si>
    <t>Tableau 2</t>
  </si>
  <si>
    <t>Sections CNU</t>
  </si>
  <si>
    <t>PR MNHN</t>
  </si>
  <si>
    <t>MCF MNHN</t>
  </si>
  <si>
    <t>Tableau 3</t>
  </si>
  <si>
    <t>PROFESSEURS</t>
  </si>
  <si>
    <t>MAITRES DE CONFERENCES</t>
  </si>
  <si>
    <t>Section 
du CNU</t>
  </si>
  <si>
    <t>QUALIFICATIONS</t>
  </si>
  <si>
    <t>Femmes</t>
  </si>
  <si>
    <t>Hommes</t>
  </si>
  <si>
    <t>01</t>
  </si>
  <si>
    <t>02</t>
  </si>
  <si>
    <t>03</t>
  </si>
  <si>
    <t>04</t>
  </si>
  <si>
    <t>05</t>
  </si>
  <si>
    <t>06</t>
  </si>
  <si>
    <t>DROIT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</si>
  <si>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</si>
  <si>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</si>
  <si>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</si>
  <si>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</si>
  <si>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</si>
  <si>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</si>
  <si>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</si>
  <si>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</si>
  <si>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</si>
  <si>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</si>
  <si>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</si>
  <si>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</si>
  <si>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</si>
  <si>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</si>
  <si>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</si>
  <si>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</si>
  <si>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</si>
  <si>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</si>
  <si>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70</t>
  </si>
  <si>
    <t>71</t>
  </si>
  <si>
    <t>72</t>
  </si>
  <si>
    <t>73</t>
  </si>
  <si>
    <t>74</t>
  </si>
  <si>
    <t>77</t>
  </si>
  <si>
    <t>LETTTRES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</si>
  <si>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</si>
  <si>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</si>
  <si>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</si>
  <si>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</si>
  <si>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</si>
  <si>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</si>
  <si>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</si>
  <si>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</si>
  <si>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</si>
  <si>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</si>
  <si>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</si>
  <si>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</si>
  <si>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</si>
  <si>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</si>
  <si>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</si>
  <si>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</si>
  <si>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</si>
  <si>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</si>
  <si>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</si>
  <si>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</si>
  <si>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</si>
  <si>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</si>
  <si>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</si>
  <si>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SCIENCES</t>
  </si>
  <si>
    <t>PHARMACIE</t>
  </si>
  <si>
    <t>Tableau 4</t>
  </si>
  <si>
    <t>% femmes</t>
  </si>
  <si>
    <t xml:space="preserve"> </t>
  </si>
  <si>
    <t>Tableaux  5</t>
  </si>
  <si>
    <t>Nombre de qualifications</t>
  </si>
  <si>
    <t>Effectif d'individus</t>
  </si>
  <si>
    <t>%  de l'effectif total</t>
  </si>
  <si>
    <t>1 qualification</t>
  </si>
  <si>
    <t>2 qualifications</t>
  </si>
  <si>
    <t>3 qualifications</t>
  </si>
  <si>
    <t>4 qualifications</t>
  </si>
  <si>
    <t>5 qualifications</t>
  </si>
  <si>
    <t>Qualifications délivrées</t>
  </si>
  <si>
    <t>Effectif d'individus détenteurs de qualifications</t>
  </si>
  <si>
    <t>Ages</t>
  </si>
  <si>
    <t>Tranche d'âges</t>
  </si>
  <si>
    <t>- de 30 ans</t>
  </si>
  <si>
    <t>30-34 ans</t>
  </si>
  <si>
    <t>% Hommes</t>
  </si>
  <si>
    <t>% Femmes</t>
  </si>
  <si>
    <t>35-39 ans</t>
  </si>
  <si>
    <t>40-44 ans</t>
  </si>
  <si>
    <t>45-49 ans</t>
  </si>
  <si>
    <t>50-54 ans</t>
  </si>
  <si>
    <t>55-59 ans</t>
  </si>
  <si>
    <t>60-64 ans</t>
  </si>
  <si>
    <t>65 ans et plus</t>
  </si>
  <si>
    <t>39</t>
  </si>
  <si>
    <t>40</t>
  </si>
  <si>
    <t>41</t>
  </si>
  <si>
    <t>QUALIFICATIONS MCF</t>
  </si>
  <si>
    <t>Moyenne /an</t>
  </si>
  <si>
    <t>Tableau 8</t>
  </si>
  <si>
    <t>QUALIFICATIONS PR</t>
  </si>
  <si>
    <t>Tableau 9</t>
  </si>
  <si>
    <t>Section</t>
  </si>
  <si>
    <t>LETTRES</t>
  </si>
  <si>
    <t>Tableau 10</t>
  </si>
  <si>
    <t>Tableau 11</t>
  </si>
  <si>
    <t xml:space="preserve">n'ont pas candidaté sur les postes ouverts au recrutement. </t>
  </si>
  <si>
    <t xml:space="preserve">Nombre de qualifications </t>
  </si>
  <si>
    <r>
      <t xml:space="preserve">MCF                           </t>
    </r>
    <r>
      <rPr>
        <b/>
        <sz val="12"/>
        <rFont val="Times New Roman"/>
        <family val="1"/>
      </rPr>
      <t>(Nb d'individus)</t>
    </r>
  </si>
  <si>
    <r>
      <t xml:space="preserve">PR                           </t>
    </r>
    <r>
      <rPr>
        <b/>
        <sz val="12"/>
        <rFont val="Times New Roman"/>
        <family val="1"/>
      </rPr>
      <t>(Nb d'individus)</t>
    </r>
  </si>
  <si>
    <t xml:space="preserve">dont qualifications        de MCF </t>
  </si>
  <si>
    <t>Effectif d'individus détenteurs de qualifications et non candidats</t>
  </si>
  <si>
    <t>Effectif total d'individus détenteurs de qualifications</t>
  </si>
  <si>
    <t>comptabilisés deux fois.</t>
  </si>
  <si>
    <t>** cf. tableau n°5</t>
  </si>
  <si>
    <t>Section du CNU</t>
  </si>
  <si>
    <t>poids 'vivier'/qualifs</t>
  </si>
  <si>
    <t>TOTAL**</t>
  </si>
  <si>
    <t>DPE A6</t>
  </si>
  <si>
    <t xml:space="preserve">                                                           Campagne de qualification  année 2006.                                       Tableau 2</t>
  </si>
  <si>
    <t>Répartition des qualifications 'mobilisées' pour le recrutement 2006,par section du cnu, corps des individus qualifiés.</t>
  </si>
  <si>
    <t>Nb qualifications de 2006</t>
  </si>
  <si>
    <t>Non participation concours 2006 *</t>
  </si>
  <si>
    <t xml:space="preserve">* Plus précisément, il s'agit du nombre de qualifications de 2006 détenues par des personnes qui n'ont pas participé </t>
  </si>
  <si>
    <t>à la 1ère session de la campagne 2006  de recrutement; le 'vivier' étant alors défini comme la population participant aux concours de recrutement.</t>
  </si>
  <si>
    <t>est la suivante:</t>
  </si>
  <si>
    <t xml:space="preserve">2546 personnes (708 'professeurs', 1833 'maîtres de conférences'  et 5 personnes qualifiées 'multi-corps') </t>
  </si>
  <si>
    <t>ensemble, ont obtenu 3466 qualifications.</t>
  </si>
  <si>
    <t>1 Qualification</t>
  </si>
  <si>
    <t>2 Qualifications</t>
  </si>
  <si>
    <t>3 Qualifications</t>
  </si>
  <si>
    <t>4 Qualifications</t>
  </si>
  <si>
    <t>5 Qualifications</t>
  </si>
  <si>
    <t>1 P et 1 M</t>
  </si>
  <si>
    <t>2P et 1 M</t>
  </si>
  <si>
    <t>2P et 2M</t>
  </si>
  <si>
    <t xml:space="preserve">La table des sections du CNU </t>
  </si>
  <si>
    <t>Groupe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</si>
  <si>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</si>
  <si>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</si>
  <si>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</si>
  <si>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</si>
  <si>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</si>
  <si>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Langues et littératures anciennes</t>
  </si>
  <si>
    <t>Langue et littérature françaises</t>
  </si>
  <si>
    <t>Littératures comparées</t>
  </si>
  <si>
    <t>Philosophie</t>
  </si>
  <si>
    <t>Géographie physique, humaine, économique et régionale</t>
  </si>
  <si>
    <t>Aménagement de l'espace, urbanisme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</si>
  <si>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</si>
  <si>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</si>
  <si>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</si>
  <si>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</si>
  <si>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</si>
  <si>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</si>
  <si>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</si>
  <si>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</si>
  <si>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</si>
  <si>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</si>
  <si>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</si>
  <si>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</si>
  <si>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</si>
  <si>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</si>
  <si>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</si>
  <si>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</si>
  <si>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</si>
  <si>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</si>
  <si>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</si>
  <si>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</si>
  <si>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</si>
  <si>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</si>
  <si>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</si>
  <si>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</si>
  <si>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</si>
  <si>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</si>
  <si>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</si>
  <si>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</si>
  <si>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physico-chimiques et ingéniérie appliquée à la santé</t>
  </si>
  <si>
    <t>Sciences du médicament et des autres produits de santé</t>
  </si>
  <si>
    <t>Qualification de
Professeur des universités</t>
  </si>
  <si>
    <t>%</t>
  </si>
  <si>
    <t>A'</t>
  </si>
  <si>
    <t>B</t>
  </si>
  <si>
    <t>B'</t>
  </si>
  <si>
    <t>C</t>
  </si>
  <si>
    <t>C'</t>
  </si>
  <si>
    <t>D'</t>
  </si>
  <si>
    <t>E'</t>
  </si>
  <si>
    <t>F</t>
  </si>
  <si>
    <t>F'</t>
  </si>
  <si>
    <t>G</t>
  </si>
  <si>
    <t>G'</t>
  </si>
  <si>
    <t>H</t>
  </si>
  <si>
    <t>H'</t>
  </si>
  <si>
    <t>B2 contient la date de disponibilité des données</t>
  </si>
  <si>
    <t>Description du comportement-type</t>
  </si>
  <si>
    <t>Table des disciplines et sections du Conseil national des universités</t>
  </si>
  <si>
    <t>76</t>
  </si>
  <si>
    <t>PR  MNHN</t>
  </si>
  <si>
    <t>Tableau 3 bis</t>
  </si>
  <si>
    <t>Tableau 3 ter</t>
  </si>
  <si>
    <t xml:space="preserve">Ce tableau est présenté pour apprécier l'importance des dossiers "hors section" </t>
  </si>
  <si>
    <t>S</t>
  </si>
  <si>
    <r>
      <t xml:space="preserve">Note de lecture : dans ce tableau, les dossiers considérés comme "hors section" </t>
    </r>
    <r>
      <rPr>
        <b/>
        <sz val="10"/>
        <color indexed="10"/>
        <rFont val="Times New Roman"/>
        <family val="1"/>
      </rPr>
      <t>sont comptabilisés</t>
    </r>
    <r>
      <rPr>
        <sz val="10"/>
        <rFont val="Times New Roman"/>
        <family val="1"/>
      </rPr>
      <t xml:space="preserve"> parmi les dossiers examinés.</t>
    </r>
  </si>
  <si>
    <t>Synthèse : Nombre et type de qualifications par individu qualifié</t>
  </si>
  <si>
    <t>(approche sexuée)</t>
  </si>
  <si>
    <r>
      <t xml:space="preserve">MCF
</t>
    </r>
    <r>
      <rPr>
        <b/>
        <sz val="12"/>
        <rFont val="Times New Roman"/>
        <family val="1"/>
      </rPr>
      <t>(Nb d'individus)</t>
    </r>
  </si>
  <si>
    <r>
      <t xml:space="preserve">PR
</t>
    </r>
    <r>
      <rPr>
        <b/>
        <sz val="12"/>
        <rFont val="Times New Roman"/>
        <family val="1"/>
      </rPr>
      <t>(Nb d'individus)</t>
    </r>
  </si>
  <si>
    <t xml:space="preserve">dont … qualifications
de MCF </t>
  </si>
  <si>
    <t>car les qualifiés dans les deux corps pourraient être comptabilisés deux fois.</t>
  </si>
  <si>
    <t>Les cellules colorées caractérisent un nombre d'individus (pour les différencier des qualifications).</t>
  </si>
  <si>
    <t>(1)</t>
  </si>
  <si>
    <t>(2)</t>
  </si>
  <si>
    <t>(2)-(1)</t>
  </si>
  <si>
    <t>(3)</t>
  </si>
  <si>
    <t>(4)</t>
  </si>
  <si>
    <t>(4)-(3)</t>
  </si>
  <si>
    <t>TOTAL *</t>
  </si>
  <si>
    <t>parmi les candidats de la section.</t>
  </si>
  <si>
    <t>Qualifications délivrées à des personnes non candidates</t>
  </si>
  <si>
    <t>rappel : nombre total de qualifications délivrées par le CNU</t>
  </si>
  <si>
    <t>Maîtres de conférences</t>
  </si>
  <si>
    <t>Effectifs de qualifiés</t>
  </si>
  <si>
    <t>Comportements</t>
  </si>
  <si>
    <t>NON</t>
  </si>
  <si>
    <t>Aa</t>
  </si>
  <si>
    <t>OUI</t>
  </si>
  <si>
    <t>A'a</t>
  </si>
  <si>
    <t>Ba</t>
  </si>
  <si>
    <t>B'a</t>
  </si>
  <si>
    <t>Ca</t>
  </si>
  <si>
    <t>C'a</t>
  </si>
  <si>
    <t>Da</t>
  </si>
  <si>
    <t>D'a</t>
  </si>
  <si>
    <t>Ea</t>
  </si>
  <si>
    <t>E'a</t>
  </si>
  <si>
    <t>Fa</t>
  </si>
  <si>
    <t>F'a</t>
  </si>
  <si>
    <t>Ga</t>
  </si>
  <si>
    <t>G'a</t>
  </si>
  <si>
    <t>Ha</t>
  </si>
  <si>
    <t>H'a</t>
  </si>
  <si>
    <t>Effectif total de la promotion :</t>
  </si>
  <si>
    <t>Note de lecture du tableau ci-dessus et commentaires à consulter sur la page suivante.</t>
  </si>
  <si>
    <t>Préliminaires :</t>
  </si>
  <si>
    <t>PR - Femmes</t>
  </si>
  <si>
    <t>PR -
 Hommes</t>
  </si>
  <si>
    <t>MCF - Femmes</t>
  </si>
  <si>
    <t>MCF - Hommes</t>
  </si>
  <si>
    <t>PR + MCF</t>
  </si>
  <si>
    <t>Nombre de qualifiés</t>
  </si>
  <si>
    <t>Année de requalification</t>
  </si>
  <si>
    <t>Effectif</t>
  </si>
  <si>
    <t>% requalifiés</t>
  </si>
  <si>
    <t>Maîtres de conférences (MCF)</t>
  </si>
  <si>
    <t>Enseignants-chercheurs</t>
  </si>
  <si>
    <t>La requalification décrite dans le tableau ci-dessus n'a pas été déclinée selon les sections du CNU. En effet, il n'est pas possible de le faire,</t>
  </si>
  <si>
    <t>de manière simple, dans la mesure où la requalification peut intervenir dans une autre section que la section d'origine, mais aussi dans un autre corps.</t>
  </si>
  <si>
    <t>L'éventualité d'une requalification dans un autre corps  voire de requalification au cours de plusieurs années explique aussi que les valeurs présentées</t>
  </si>
  <si>
    <t>sur les lignes "Enseignants-chercheurs" ne soient pas la somme des valeurs correspondantes PR et MCF.</t>
  </si>
  <si>
    <t>Taux de non participation dans l'année de qualification</t>
  </si>
  <si>
    <t>et … qualifications
de PR</t>
  </si>
  <si>
    <t>Sociologie, démographie</t>
  </si>
  <si>
    <t xml:space="preserve">Grande Discipline </t>
  </si>
  <si>
    <t>Libellé sous-groupe</t>
  </si>
  <si>
    <t>Titre de la section du CNU</t>
  </si>
  <si>
    <t>Droit et science politique</t>
  </si>
  <si>
    <t>Sciences économiques
et de gestion</t>
  </si>
  <si>
    <t>Langues et littératures</t>
  </si>
  <si>
    <t>Sciences humaines</t>
  </si>
  <si>
    <t>Architecture (ses théories et ses pratiques) arts appliqués, arts plastiques, arts du spectacle, épistémologie des enseignements artistiques, esthétique, musicologie, musique, sciences de l'art</t>
  </si>
  <si>
    <t>Groupe interdisciplinaire</t>
  </si>
  <si>
    <t>Théologie</t>
  </si>
  <si>
    <t>Théologie catholique</t>
  </si>
  <si>
    <t>Théologie protestante</t>
  </si>
  <si>
    <t>Mathématiques et informatique</t>
  </si>
  <si>
    <t>Physique</t>
  </si>
  <si>
    <t>Chimie</t>
  </si>
  <si>
    <t>Sciences de la terre</t>
  </si>
  <si>
    <t>Mécanique, génie mécanique,
génie informatique, énergétique</t>
  </si>
  <si>
    <t>Biologie et biochimie</t>
  </si>
  <si>
    <t>Pharmacie</t>
  </si>
  <si>
    <t>MAITRES DE CONFÉRENCES</t>
  </si>
  <si>
    <t>DOSSIERS EXAMINÉS</t>
  </si>
  <si>
    <t>Les cellules à fond jaune correspondent à une situation "trop masculinisante" (&lt; 50% de femmes parmi les qualifiés et un différentiel [(2)-(1)] &lt;0)</t>
  </si>
  <si>
    <t>Les cellules à fond bleu correspondent à une situation "trop féminisante" (&gt; 60% de femmes parmi les qualifiés et un différentiel  [(2)-(1)] &gt;0)</t>
  </si>
  <si>
    <t>* Attention la ligne "TOTAL" doit être interprétée comme la somme des candidatures et non des candidats : les candidats pouvant présenter des dossiers dans plusieurs sections du CNU.</t>
  </si>
  <si>
    <t>PROFESSEURS DES UNIVERSTÉS</t>
  </si>
  <si>
    <t>PROFESSEURS DES UNIVERSITÉS</t>
  </si>
  <si>
    <t>Qualification de
Maître de conférences</t>
  </si>
  <si>
    <t>DOSSIERS MCF EXAMINÉS</t>
  </si>
  <si>
    <t>Note: L'attention du lecteur est attirée sur le fait que ce tableau décrit les qualifications et non les qualifiés : une même personne pouvant se "re-qualifier" plusieurs années de suite ou obtenir une qualification dans des sections différentes.</t>
  </si>
  <si>
    <r>
      <t>Note de lecture : Dans ce tableau, les dossiers considérés comme "hors section"</t>
    </r>
    <r>
      <rPr>
        <b/>
        <sz val="10"/>
        <color indexed="10"/>
        <rFont val="Times New Roman"/>
        <family val="1"/>
      </rPr>
      <t xml:space="preserve"> ne sont pas comptabilisés</t>
    </r>
    <r>
      <rPr>
        <sz val="10"/>
        <rFont val="Times New Roman"/>
        <family val="1"/>
      </rPr>
      <t xml:space="preserve"> parmi les dossiers examinés.</t>
    </r>
  </si>
  <si>
    <r>
      <t xml:space="preserve">Note de lecture : Dans ce tableau, les dossiers considérés comme "hors section" </t>
    </r>
    <r>
      <rPr>
        <b/>
        <sz val="10"/>
        <color indexed="10"/>
        <rFont val="Times New Roman"/>
        <family val="1"/>
      </rPr>
      <t>sont comptabilisés</t>
    </r>
    <r>
      <rPr>
        <sz val="10"/>
        <rFont val="Times New Roman"/>
        <family val="1"/>
      </rPr>
      <t xml:space="preserve"> parmi les dossiers examinés.</t>
    </r>
  </si>
  <si>
    <t>DOSSIERS PR EXAMINÉS</t>
  </si>
  <si>
    <t>et … qualifications de PR</t>
  </si>
  <si>
    <t>Poids 'vivier'/qualifs</t>
  </si>
  <si>
    <t xml:space="preserve">** Sur cette ligne, les valeurs indiquées représentent des qualifications et non des personnes qualifiées (cf. synthèse tableau 17) </t>
  </si>
  <si>
    <t>Professeurs des universités</t>
  </si>
  <si>
    <t>Professeurs des universités (PR)</t>
  </si>
  <si>
    <t>Note : Suite à la dernière modification du décret n°84-431 du 6 juin 1984 - le "décret statutaire" des enseignants-chercheurs -,</t>
  </si>
  <si>
    <t>Taux de qualification</t>
  </si>
  <si>
    <t>intégrés depuis 2011 dans la catégorie des dossiers examinés par les sections du CNU.</t>
  </si>
  <si>
    <r>
      <t>Pour mémoire</t>
    </r>
    <r>
      <rPr>
        <b/>
        <vertAlign val="superscript"/>
        <sz val="11"/>
        <rFont val="Times New Roman"/>
        <family val="1"/>
      </rPr>
      <t>1</t>
    </r>
  </si>
  <si>
    <t>Table des sections du Conseil national des universités (CNU)</t>
  </si>
  <si>
    <t>Tableau 3 bis : Répartition des dossiers examinés et des qualifications par section du CNU, corps et sexe (y compris les "hors section")</t>
  </si>
  <si>
    <t>Tableau 3 quatro : Répartition des dossiers "hors section" examinés par section du CNU, corps et sexe</t>
  </si>
  <si>
    <t>Tableau 5 : Synthèse : Nombre et type de qualifications par individu qualifié</t>
  </si>
  <si>
    <t>Tableau 6</t>
  </si>
  <si>
    <t>Etude des qualifications obtenues dans un seul corps d’enseignant-chercheur</t>
  </si>
  <si>
    <t>de la campagne de qualification</t>
  </si>
  <si>
    <t>Tableau 12</t>
  </si>
  <si>
    <t>Tableau 13</t>
  </si>
  <si>
    <t>Tableau 14</t>
  </si>
  <si>
    <t>La qualification et les campagnes de rectrutement</t>
  </si>
  <si>
    <t>45 ans</t>
  </si>
  <si>
    <t>Candidats aux concours 2017</t>
  </si>
  <si>
    <r>
      <t>Note de lecture du tableau</t>
    </r>
    <r>
      <rPr>
        <i/>
        <sz val="11"/>
        <rFont val="Times New Roman"/>
        <family val="2"/>
      </rPr>
      <t xml:space="preserve"> : </t>
    </r>
    <r>
      <rPr>
        <sz val="11"/>
        <rFont val="Times New Roman"/>
        <family val="2"/>
      </rPr>
      <t>La lecture s'effectue en ligne pour chaque comportement-type identifié par une lettre.</t>
    </r>
  </si>
  <si>
    <r>
      <t>Commentaires</t>
    </r>
    <r>
      <rPr>
        <i/>
        <sz val="11"/>
        <rFont val="Times New Roman"/>
        <family val="2"/>
      </rPr>
      <t>:</t>
    </r>
  </si>
  <si>
    <t>Tableau 15</t>
  </si>
  <si>
    <t>Tableau 9 : Répartition par section, corps et sexe des individus qui ont obtenu 1 seule qualification</t>
  </si>
  <si>
    <t>Tableau 11 : Répartition par section des individus ayant obtenu 2 qualifications de professeur des universités</t>
  </si>
  <si>
    <t>Taux de réussite</t>
  </si>
  <si>
    <t>Tableau 10 : Répartition par section des individus ayant obtenu 2 qualifications de maître de conférences</t>
  </si>
  <si>
    <t>Qualifiés (en personnes physiques) (*)</t>
  </si>
  <si>
    <t>Candidats dont les dossiers ont été examinés
(personnes physiques)</t>
  </si>
  <si>
    <r>
      <t>1</t>
    </r>
    <r>
      <rPr>
        <sz val="9"/>
        <rFont val="Times New Roman"/>
        <family val="1"/>
      </rPr>
      <t xml:space="preserve"> Les qualifications au titre du Muséum national d'histoire naturelle (MNHN) sont présentées à titre d'information, car délivrées au cours de la même campagne, par les mêmes instances et souvent aux mêmes personnes ayant candidaté à une qualification PR ou MCF.</t>
    </r>
  </si>
  <si>
    <t>6 qualifications</t>
  </si>
  <si>
    <t>Verif</t>
  </si>
  <si>
    <t>Candidats aux concours 2018</t>
  </si>
  <si>
    <t>Tableau 3 quatro</t>
  </si>
  <si>
    <t xml:space="preserve">Les pourcentages sont de couleur rouge lorsque la part des femmes parmi les qualifiés est plus faible que celle qu'elles occupent </t>
  </si>
  <si>
    <t>Tableau 3 ter : Part des femmes parmi les candidats et parmi les qualifiés de chacun des deux corps (y compris les "hors section")</t>
  </si>
  <si>
    <t>Répartition des qualifications par section du CNU, corps et sexe des individus qualifiés</t>
  </si>
  <si>
    <t>Tableau 4 : Répartition des qualifications par section du CNU, corps et sexe des individus qualifiés</t>
  </si>
  <si>
    <t>Âge Moyen</t>
  </si>
  <si>
    <t>Âge Médian</t>
  </si>
  <si>
    <t>Remarque: La table des sections CNU est en page 28.</t>
  </si>
  <si>
    <t>Répartition des individus qualifiés par tranche d'âges, sexe et type de qualification</t>
  </si>
  <si>
    <t>Sections appartenant à un même groupe disciplinaire</t>
  </si>
  <si>
    <t>Candidats aux concours 2019</t>
  </si>
  <si>
    <t>La comparaison de ce tableau avec ceux des cohortes précédentes (cf. les bilans précédents des qualifiés MCF et PR consultables sur le site du ministère dans les pages "bilans et statistiques")</t>
  </si>
  <si>
    <r>
      <t>montre une certaine</t>
    </r>
    <r>
      <rPr>
        <b/>
        <sz val="11"/>
        <rFont val="Times New Roman"/>
        <family val="2"/>
      </rPr>
      <t xml:space="preserve"> polarisation des comportements autour de A et E</t>
    </r>
    <r>
      <rPr>
        <sz val="11"/>
        <rFont val="Times New Roman"/>
        <family val="2"/>
      </rPr>
      <t xml:space="preserve">. En outre, les comportements </t>
    </r>
    <r>
      <rPr>
        <b/>
        <sz val="11"/>
        <rFont val="Times New Roman"/>
        <family val="2"/>
      </rPr>
      <t>G</t>
    </r>
    <r>
      <rPr>
        <sz val="11"/>
        <rFont val="Times New Roman"/>
        <family val="2"/>
      </rPr>
      <t xml:space="preserve"> et </t>
    </r>
    <r>
      <rPr>
        <b/>
        <sz val="11"/>
        <rFont val="Times New Roman"/>
        <family val="2"/>
      </rPr>
      <t>C</t>
    </r>
    <r>
      <rPr>
        <sz val="11"/>
        <rFont val="Times New Roman"/>
        <family val="2"/>
      </rPr>
      <t xml:space="preserve"> sont relativement importants.</t>
    </r>
  </si>
  <si>
    <t>Tableau 1 : Synthèse, par corps, des résultats obtenus par les candidatures à la qualification</t>
  </si>
  <si>
    <t>Tableau 3 : Répartition des dossiers examinés et des qualifications par section du CNU, corps et sexe (non compris les "hors section")</t>
  </si>
  <si>
    <t>TABLE  DES  MATIÈRES</t>
  </si>
  <si>
    <r>
      <t>Répartition des dossiers examinés et des qualifications par section du CNU, corps et sexe</t>
    </r>
    <r>
      <rPr>
        <u/>
        <sz val="11"/>
        <color rgb="FFFF0000"/>
        <rFont val="Times New Roman"/>
        <family val="1"/>
      </rPr>
      <t xml:space="preserve"> (non compris les "hors section")</t>
    </r>
  </si>
  <si>
    <r>
      <t>Répartition des dossiers examinés et des qualifications par section du CNU, corps et sexe</t>
    </r>
    <r>
      <rPr>
        <b/>
        <u/>
        <sz val="12"/>
        <color rgb="FFFF0000"/>
        <rFont val="Times New Roman"/>
        <family val="1"/>
      </rPr>
      <t xml:space="preserve"> (y compris les "hors section")</t>
    </r>
  </si>
  <si>
    <r>
      <t xml:space="preserve">Part des femmes parmi les candidats et parmi les qualifiés de chacun des deux corps </t>
    </r>
    <r>
      <rPr>
        <b/>
        <u/>
        <sz val="12"/>
        <color rgb="FFFF0000"/>
        <rFont val="Times New Roman"/>
        <family val="1"/>
      </rPr>
      <t>(y compris les "hors section")</t>
    </r>
  </si>
  <si>
    <r>
      <t xml:space="preserve">Répartition des dossiers </t>
    </r>
    <r>
      <rPr>
        <b/>
        <u/>
        <sz val="10"/>
        <color indexed="10"/>
        <rFont val="Times New Roman"/>
        <family val="1"/>
      </rPr>
      <t>"hors section"</t>
    </r>
    <r>
      <rPr>
        <b/>
        <u/>
        <sz val="10"/>
        <rFont val="Times New Roman"/>
        <family val="1"/>
      </rPr>
      <t xml:space="preserve"> examinés par section du CNU, corps et sexe</t>
    </r>
  </si>
  <si>
    <r>
      <rPr>
        <b/>
        <sz val="12"/>
        <rFont val="Times New Roman"/>
        <family val="1"/>
      </rPr>
      <t xml:space="preserve">I. </t>
    </r>
    <r>
      <rPr>
        <b/>
        <u/>
        <sz val="12"/>
        <rFont val="Times New Roman"/>
        <family val="1"/>
      </rPr>
      <t>Qualifications dans un seul corps d'enseignant-chercheur.</t>
    </r>
  </si>
  <si>
    <r>
      <rPr>
        <b/>
        <sz val="12"/>
        <rFont val="Times New Roman"/>
        <family val="1"/>
      </rPr>
      <t xml:space="preserve">II. </t>
    </r>
    <r>
      <rPr>
        <b/>
        <u/>
        <sz val="12"/>
        <rFont val="Times New Roman"/>
        <family val="1"/>
      </rPr>
      <t>Qualifications simultanées en PR et en MCF.</t>
    </r>
  </si>
  <si>
    <r>
      <rPr>
        <b/>
        <sz val="12"/>
        <rFont val="Times New Roman"/>
        <family val="1"/>
      </rPr>
      <t xml:space="preserve">III. </t>
    </r>
    <r>
      <rPr>
        <b/>
        <u/>
        <sz val="12"/>
        <rFont val="Times New Roman"/>
        <family val="1"/>
      </rPr>
      <t>Synthèse</t>
    </r>
  </si>
  <si>
    <r>
      <t xml:space="preserve">I. </t>
    </r>
    <r>
      <rPr>
        <b/>
        <u/>
        <sz val="12"/>
        <rFont val="Times New Roman"/>
        <family val="1"/>
      </rPr>
      <t>Qualifications dans un seul corps d'enseignant-chercheur.</t>
    </r>
  </si>
  <si>
    <r>
      <t xml:space="preserve">II. </t>
    </r>
    <r>
      <rPr>
        <b/>
        <u/>
        <sz val="12"/>
        <rFont val="Times New Roman"/>
        <family val="1"/>
      </rPr>
      <t>Qualifications simultanées en PR et en MCF.</t>
    </r>
  </si>
  <si>
    <r>
      <t xml:space="preserve">III. </t>
    </r>
    <r>
      <rPr>
        <b/>
        <u/>
        <sz val="14"/>
        <rFont val="Times New Roman"/>
        <family val="1"/>
      </rPr>
      <t>Synthèse</t>
    </r>
  </si>
  <si>
    <t>(Bilan d'une cohorte)</t>
  </si>
  <si>
    <t xml:space="preserve"> 33 ans</t>
  </si>
  <si>
    <t>33 ans</t>
  </si>
  <si>
    <t>rappel: % de non candidats 
en 2011</t>
  </si>
  <si>
    <t>rappel: % de non candidats 
en 2012</t>
  </si>
  <si>
    <t>rappel: % de non candidats 
en 2013</t>
  </si>
  <si>
    <t>rappel: % de non candidats 
en 2014</t>
  </si>
  <si>
    <t>rappel: % de non candidats 
en 2015</t>
  </si>
  <si>
    <t>rappel: % de non candidats 
en 2016</t>
  </si>
  <si>
    <t>rappel: % de non candidats 
en 2017</t>
  </si>
  <si>
    <t>rappel: % de non candidats 
en 2018</t>
  </si>
  <si>
    <t>PHARMACIE ET AUTRE SANTE</t>
  </si>
  <si>
    <t>Autres sections de santé</t>
  </si>
  <si>
    <t>34 ans et 8 mois</t>
  </si>
  <si>
    <t>45 ans et 9 mois</t>
  </si>
  <si>
    <t xml:space="preserve"> 34 ans</t>
  </si>
  <si>
    <t>Candidats aux concours 2020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</si>
  <si>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1 personne recrutée 2 fois sur la période.</t>
    </r>
  </si>
  <si>
    <t>Maïeutique</t>
  </si>
  <si>
    <t>Sciences infirmières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</si>
  <si>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Candidats dont les dossiers ont été examinés.</t>
    </r>
  </si>
  <si>
    <r>
      <t>Effectif des candidats</t>
    </r>
    <r>
      <rPr>
        <b/>
        <vertAlign val="superscript"/>
        <sz val="12"/>
        <rFont val="Times New Roman"/>
        <family val="1"/>
      </rPr>
      <t>1</t>
    </r>
  </si>
  <si>
    <r>
      <t>Note de lecture : Les dossiers considérés comme "hors section"</t>
    </r>
    <r>
      <rPr>
        <sz val="10"/>
        <color indexed="10"/>
        <rFont val="Times New Roman"/>
        <family val="1"/>
      </rPr>
      <t xml:space="preserve"> sont désormais comptabilisés</t>
    </r>
    <r>
      <rPr>
        <sz val="10"/>
        <rFont val="Times New Roman"/>
        <family val="1"/>
      </rPr>
      <t xml:space="preserve"> parmi les dossiers examinés.</t>
    </r>
  </si>
  <si>
    <t>Qualifications non délivrées (a)</t>
  </si>
  <si>
    <t>Qualifications délivrées (b)</t>
  </si>
  <si>
    <t>DOSSIERS EXAMINES (a)+(b)</t>
  </si>
  <si>
    <r>
      <t>Hors section</t>
    </r>
    <r>
      <rPr>
        <b/>
        <vertAlign val="superscript"/>
        <sz val="11"/>
        <rFont val="Times New Roman"/>
        <family val="1"/>
      </rPr>
      <t>2</t>
    </r>
  </si>
  <si>
    <r>
      <t>Dispense refusée</t>
    </r>
    <r>
      <rPr>
        <b/>
        <vertAlign val="superscript"/>
        <sz val="11"/>
        <rFont val="Times New Roman"/>
        <family val="1"/>
      </rPr>
      <t>3</t>
    </r>
  </si>
  <si>
    <r>
      <t>Absence à l'audition</t>
    </r>
    <r>
      <rPr>
        <b/>
        <vertAlign val="superscript"/>
        <sz val="11"/>
        <rFont val="Times New Roman"/>
        <family val="1"/>
      </rPr>
      <t>4</t>
    </r>
  </si>
  <si>
    <r>
      <t xml:space="preserve">2 </t>
    </r>
    <r>
      <rPr>
        <sz val="9"/>
        <rFont val="Times New Roman"/>
        <family val="1"/>
      </rPr>
      <t>Le dossier de candidature ne relève pas du champ disciplinaire de la section qui l'a examiné.</t>
    </r>
  </si>
  <si>
    <r>
      <t xml:space="preserve">3 </t>
    </r>
    <r>
      <rPr>
        <sz val="9"/>
        <rFont val="Times New Roman"/>
        <family val="1"/>
      </rPr>
      <t>Dispense de diplôme non accordée par la section (contrairement aux années précédentes, ces candidatures sont désormais comptabilisées parmi les dossiers examinés).</t>
    </r>
  </si>
  <si>
    <r>
      <t xml:space="preserve">4 </t>
    </r>
    <r>
      <rPr>
        <sz val="9"/>
        <rFont val="Times New Roman"/>
        <family val="1"/>
      </rPr>
      <t xml:space="preserve">Absence à l’audition dans le cadre de la procédure dite de « l’appel au groupe », cf. art 24 du décret n° 84-431 du 6 juin 1984. </t>
    </r>
  </si>
  <si>
    <t>Année de campagne</t>
  </si>
  <si>
    <t>Tableau 7</t>
  </si>
  <si>
    <t>46 ans et 6 mois</t>
  </si>
  <si>
    <t>46 ans</t>
  </si>
  <si>
    <t>35 ans et 8 mois</t>
  </si>
  <si>
    <t>35 ans et 1 mois</t>
  </si>
  <si>
    <t>48 ans</t>
  </si>
  <si>
    <t>rappel: % de non candidats 
en 2019</t>
  </si>
  <si>
    <t>rappel: % de non candidats 
en 2020</t>
  </si>
  <si>
    <r>
      <t xml:space="preserve">% de non candidats </t>
    </r>
    <r>
      <rPr>
        <b/>
        <sz val="10"/>
        <rFont val="Times New Roman"/>
        <family val="1"/>
      </rPr>
      <t>en 2021</t>
    </r>
  </si>
  <si>
    <t>Cohorte finale 2017</t>
  </si>
  <si>
    <t>Cohorte initiale 
2017</t>
  </si>
  <si>
    <t xml:space="preserve">intervenue en avril 2009, une personne qualifiée en 2017 peut faire valoir sa qualification pour se présenter aux concours </t>
  </si>
  <si>
    <t>d'enseignant-chercheur jusqu'au 31 décembre 2021.</t>
  </si>
  <si>
    <t>Enfin, du fait des requalifications, la cohorte 2017 a été amputée de 8 % de son effectif initial.</t>
  </si>
  <si>
    <r>
      <t xml:space="preserve">Cartographie des 32 comportements de candidature aux concours des qualifiés PR ou MCF
- Cohorte des qualifiés en </t>
    </r>
    <r>
      <rPr>
        <b/>
        <u/>
        <sz val="12"/>
        <color rgb="FFFF0000"/>
        <rFont val="Times New Roman"/>
        <family val="1"/>
      </rPr>
      <t>2017</t>
    </r>
    <r>
      <rPr>
        <b/>
        <u/>
        <sz val="12"/>
        <rFont val="Times New Roman"/>
        <family val="1"/>
      </rPr>
      <t xml:space="preserve"> -</t>
    </r>
  </si>
  <si>
    <r>
      <t xml:space="preserve">194 </t>
    </r>
    <r>
      <rPr>
        <b/>
        <vertAlign val="superscript"/>
        <sz val="10"/>
        <rFont val="Times New Roman"/>
        <family val="1"/>
      </rPr>
      <t>(1)</t>
    </r>
  </si>
  <si>
    <r>
      <t xml:space="preserve">292 </t>
    </r>
    <r>
      <rPr>
        <b/>
        <vertAlign val="superscript"/>
        <sz val="10"/>
        <rFont val="Times New Roman"/>
        <family val="1"/>
      </rPr>
      <t>(1)</t>
    </r>
  </si>
  <si>
    <r>
      <t>471</t>
    </r>
    <r>
      <rPr>
        <b/>
        <vertAlign val="superscript"/>
        <sz val="10"/>
        <rFont val="Times New Roman"/>
        <family val="1"/>
      </rPr>
      <t>(1)</t>
    </r>
  </si>
  <si>
    <r>
      <t>554</t>
    </r>
    <r>
      <rPr>
        <b/>
        <vertAlign val="superscript"/>
        <sz val="10"/>
        <rFont val="Times New Roman"/>
        <family val="1"/>
      </rPr>
      <t>(2)</t>
    </r>
  </si>
  <si>
    <r>
      <t xml:space="preserve">1511 </t>
    </r>
    <r>
      <rPr>
        <b/>
        <vertAlign val="superscript"/>
        <sz val="10"/>
        <rFont val="Times New Roman"/>
        <family val="1"/>
      </rPr>
      <t>(3)</t>
    </r>
  </si>
  <si>
    <t>Qualifiés de la promotion 2017 recrutés E-C par concours entre 2017 et 2021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</si>
  <si>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2 personnes recrutées 2 fois sur la période</t>
    </r>
  </si>
  <si>
    <r>
      <t xml:space="preserve">Cartographie des 32 comportements de candidature aux concours des qualifiés PR ou MCF  </t>
    </r>
    <r>
      <rPr>
        <b/>
        <u/>
        <sz val="12"/>
        <color indexed="10"/>
        <rFont val="Times New Roman"/>
        <family val="1"/>
      </rPr>
      <t>en 2017</t>
    </r>
  </si>
  <si>
    <r>
      <t xml:space="preserve">Le constat peut être établi que, dans ces conditions, </t>
    </r>
    <r>
      <rPr>
        <b/>
        <u/>
        <sz val="11"/>
        <rFont val="Times New Roman"/>
        <family val="2"/>
      </rPr>
      <t>65,1% des qualifiés en 2017 se sont présentés au moins une fois à un concours de recrutement d'enseignant-chercheur</t>
    </r>
    <r>
      <rPr>
        <sz val="11"/>
        <rFont val="Times New Roman"/>
        <family val="2"/>
      </rPr>
      <t>.</t>
    </r>
  </si>
  <si>
    <t>Par ailleurs le nombre de personnes recrutées en qualité d'enseignant-chercheur (1 504 personnes) est inférieur de plus de 600 personnes à l'effectif correspondant de la cohorte 2010.</t>
  </si>
  <si>
    <r>
      <t>Rapporté aux effectifs de qualifiés,</t>
    </r>
    <r>
      <rPr>
        <b/>
        <sz val="11"/>
        <rFont val="Times New Roman"/>
        <family val="2"/>
      </rPr>
      <t xml:space="preserve"> le pourcentage de recrutés ne cesse de régresser : de 31% pour la cohorte 2011, il passe à 24% pour celle de 2013, 22% pour 2016 et à 21% pour 2017. </t>
    </r>
    <r>
      <rPr>
        <sz val="11"/>
        <rFont val="Times New Roman"/>
        <family val="1"/>
      </rPr>
      <t>Ce constat peut s'expliquer en partie par la baisse du nombre de postes d’enseignants-chercheurs publiés depuis quelques années.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</si>
  <si>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5 personnes recrutées 2 fois sur la période et 2 qualifiées dans les 2 corps.</t>
    </r>
  </si>
  <si>
    <r>
      <t xml:space="preserve">La répartition des </t>
    </r>
    <r>
      <rPr>
        <b/>
        <sz val="11"/>
        <rFont val="Times New Roman"/>
        <family val="2"/>
      </rPr>
      <t>1 504</t>
    </r>
    <r>
      <rPr>
        <sz val="11"/>
        <rFont val="Times New Roman"/>
        <family val="2"/>
      </rPr>
      <t xml:space="preserve"> personnes (1 511 dont 2 qualifiées dans les 2 corps et 5 recrutées 2 fois au cours de la période) recrutées entre 2017 et 2021 est présentée dans le tableau ci-contre à droite :</t>
    </r>
  </si>
  <si>
    <t>85</t>
  </si>
  <si>
    <t>86</t>
  </si>
  <si>
    <t>87</t>
  </si>
  <si>
    <t>90</t>
  </si>
  <si>
    <t>91</t>
  </si>
  <si>
    <t>92</t>
  </si>
  <si>
    <t>Sciences de gestion et du management</t>
  </si>
  <si>
    <t>Sciences du langage</t>
  </si>
  <si>
    <t>Études anglophones</t>
  </si>
  <si>
    <t>Études slaves et baltes</t>
  </si>
  <si>
    <t>Études romanes</t>
  </si>
  <si>
    <t>Langues, littératures et cultures africaines, asiatiques et d'autres aires linguistiques</t>
  </si>
  <si>
    <t>Psychologie et ergonomie</t>
  </si>
  <si>
    <t>Ethnologie, préhistoire, anthropologie biologique</t>
  </si>
  <si>
    <t>Histoire et civilisations : histoire des mondes modernes, histoire du monde contemporain ; de l'art; de la musique</t>
  </si>
  <si>
    <t>Sciences biologiques, fondamentales et cliniques</t>
  </si>
  <si>
    <t>Sciences de la rééducation et de réadaptation</t>
  </si>
  <si>
    <t>Études germaniques et scandinaves</t>
  </si>
  <si>
    <t>Histoire, civilisations, archéologie et art des mondes anciens et médiévaux</t>
  </si>
  <si>
    <t>PHARMACIE ET AUTRES SECTIONS SANTE</t>
  </si>
  <si>
    <t>(voir la note de la DGRH n°6 de Juin 2022 pour un commentaire de ces données)</t>
  </si>
  <si>
    <t>au titre de l’année 2021</t>
  </si>
  <si>
    <r>
      <t xml:space="preserve">.En outre, </t>
    </r>
    <r>
      <rPr>
        <b/>
        <sz val="9"/>
        <rFont val="Times New Roman"/>
        <family val="1"/>
      </rPr>
      <t>4 561</t>
    </r>
    <r>
      <rPr>
        <sz val="9"/>
        <rFont val="Times New Roman"/>
        <family val="1"/>
      </rPr>
      <t xml:space="preserve"> candidatures n'ont pas été examinées par le CNU (dossiers irrecevables, déjà qualifiés, renoncement, dossiers non transmis, etc.)</t>
    </r>
  </si>
  <si>
    <t>Candidats aux concours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</si>
</sst>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\-??\ [$€-1]_-"/>
    <numFmt numFmtId="167" formatCode="0&quot;        &quot;"/>
    <numFmt numFmtId="168" formatCode="0&quot;    &quot;"/>
    <numFmt numFmtId="169" formatCode="d\ mmmm\ yyyy"/>
    <numFmt numFmtId="170" formatCode="#,##0&quot;     &quot;"/>
    <numFmt numFmtId="171" formatCode="#,##0&quot;   &quot;"/>
    <numFmt numFmtId="172" formatCode="#,##0&quot;  &quot;"/>
    <numFmt numFmtId="173" formatCode="#,##0&quot;        &quot;"/>
    <numFmt numFmtId="174" formatCode="0.0%&quot;   &quot;"/>
    <numFmt numFmtId="175" formatCode="#,##0&quot; *&quot;"/>
    <numFmt numFmtId="176" formatCode="0.0%"/>
    <numFmt numFmtId="177" formatCode="#,##0.0&quot;  &quot;"/>
    <numFmt numFmtId="178" formatCode="#,##0\ "/>
    <numFmt numFmtId="179" formatCode="#,##0&quot; **&quot;"/>
    <numFmt numFmtId="180" formatCode="#,##0.00&quot;        &quot;"/>
    <numFmt numFmtId="181" formatCode="0.0%&quot;  &quot;"/>
    <numFmt numFmtId="182" formatCode="0.00%&quot;   &quot;"/>
    <numFmt numFmtId="183" formatCode="#,##0&quot; )&quot;"/>
    <numFmt numFmtId="184" formatCode="#,##0&quot;&quot;"/>
    <numFmt numFmtId="185" formatCode="#,##0&quot; &quot;"/>
    <numFmt numFmtId="186" formatCode="#,##0.0&quot; &quot;"/>
    <numFmt numFmtId="187" formatCode="0.0%&quot; &quot;"/>
    <numFmt numFmtId="188" formatCode="#,##0&quot;    &quot;"/>
    <numFmt numFmtId="189" formatCode="#,##0.00&quot;   &quot;"/>
    <numFmt numFmtId="190" formatCode="[&gt;0]* \+0.0;[&lt;0]\-0.0;General\ "/>
    <numFmt numFmtId="191" formatCode="0.000000"/>
    <numFmt numFmtId="192" formatCode="_-* #,##0.00\ [$€-1]_-;\-* #,##0.00\ [$€-1]_-;_-* &quot;-&quot;??\ [$€-1]_-"/>
    <numFmt numFmtId="193" formatCode="#,##0.00\ &quot;F&quot;;[Red]\-#,##0.00\ &quot;F&quot;"/>
    <numFmt numFmtId="194" formatCode="_-* #,##0.0\ _€_-;\-* #,##0.0\ _€_-;_-* &quot;-&quot;??\ _€_-;_-@_-"/>
    <numFmt numFmtId="195" formatCode="#,##0.0&quot;        &quot;"/>
    <numFmt numFmtId="196" formatCode="0.0"/>
  </numFmts>
  <fonts count="128" x14ac:knownFonts="1">
    <font>
      <sz val="10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8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u/>
      <sz val="14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8"/>
      <name val="Times New Roman"/>
      <family val="1"/>
    </font>
    <font>
      <b/>
      <u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Times New Roman"/>
      <family val="2"/>
    </font>
    <font>
      <sz val="10"/>
      <color rgb="FFFF0000"/>
      <name val="Times New Roman"/>
      <family val="1"/>
    </font>
    <font>
      <i/>
      <sz val="11"/>
      <color theme="4" tint="-0.249977111117893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MS Sans Serif"/>
      <family val="2"/>
    </font>
    <font>
      <sz val="4"/>
      <name val="Verdana"/>
      <family val="2"/>
    </font>
    <font>
      <sz val="8"/>
      <name val="Times New Roman"/>
      <family val="1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Helv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26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color theme="4" tint="-0.249977111117893"/>
      <name val="Times New Roman"/>
      <family val="1"/>
    </font>
    <font>
      <i/>
      <sz val="9"/>
      <name val="Times New Roman"/>
      <family val="1"/>
    </font>
    <font>
      <u/>
      <sz val="10"/>
      <color theme="10"/>
      <name val="Times New Roman"/>
      <family val="1"/>
    </font>
    <font>
      <b/>
      <sz val="10"/>
      <color theme="5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Times New Roman"/>
      <family val="2"/>
    </font>
    <font>
      <b/>
      <sz val="12"/>
      <color rgb="FFFF0000"/>
      <name val="Times New Roman"/>
      <family val="2"/>
    </font>
    <font>
      <sz val="10"/>
      <color rgb="FFFF0000"/>
      <name val="Times New Roman"/>
      <family val="2"/>
    </font>
    <font>
      <sz val="11"/>
      <name val="Times New Roman"/>
      <family val="2"/>
    </font>
    <font>
      <i/>
      <u/>
      <sz val="11"/>
      <name val="Times New Roman"/>
      <family val="2"/>
    </font>
    <font>
      <i/>
      <sz val="11"/>
      <name val="Times New Roman"/>
      <family val="2"/>
    </font>
    <font>
      <b/>
      <u/>
      <sz val="11"/>
      <name val="Times New Roman"/>
      <family val="2"/>
    </font>
    <font>
      <sz val="10"/>
      <name val="Times New Roman"/>
      <family val="2"/>
    </font>
    <font>
      <b/>
      <sz val="11"/>
      <name val="Times New Roman"/>
      <family val="2"/>
    </font>
    <font>
      <sz val="14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6"/>
      <name val="Times New Roman"/>
      <family val="1"/>
    </font>
    <font>
      <b/>
      <u/>
      <sz val="11"/>
      <name val="Times New Roman"/>
      <family val="1"/>
    </font>
    <font>
      <u/>
      <sz val="11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0"/>
      <color indexed="10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b/>
      <u/>
      <sz val="16"/>
      <name val="Times New Roman"/>
      <family val="1"/>
    </font>
    <font>
      <b/>
      <u/>
      <sz val="12"/>
      <color indexed="10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rgb="FF000000"/>
      <name val="Arial"/>
      <family val="2"/>
    </font>
    <font>
      <b/>
      <vertAlign val="superscript"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4" tint="-0.249977111117893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6" tint="0.79998168889431442"/>
        <bgColor indexed="27"/>
      </patternFill>
    </fill>
    <fill>
      <patternFill patternType="gray0625">
        <bgColor rgb="FFFFFFCC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 style="thin">
        <color indexed="63"/>
      </left>
      <right style="medium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 style="thin">
        <color indexed="63"/>
      </left>
      <right style="medium">
        <color indexed="63"/>
      </right>
      <top style="hair">
        <color indexed="63"/>
      </top>
      <bottom/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hair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hair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3"/>
      </left>
      <right/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3"/>
      </top>
      <bottom style="hair">
        <color indexed="63"/>
      </bottom>
      <diagonal/>
    </border>
    <border>
      <left/>
      <right style="thin">
        <color indexed="64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 style="medium">
        <color indexed="63"/>
      </left>
      <right/>
      <top style="thin">
        <color indexed="63"/>
      </top>
      <bottom style="hair">
        <color indexed="63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hair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hair">
        <color indexed="63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medium">
        <color indexed="63"/>
      </right>
      <top/>
      <bottom style="hair">
        <color indexed="6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medium">
        <color indexed="63"/>
      </bottom>
      <diagonal/>
    </border>
    <border>
      <left/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3"/>
      </left>
      <right/>
      <top style="hair">
        <color indexed="63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4"/>
      </top>
      <bottom/>
      <diagonal/>
    </border>
    <border>
      <left style="medium">
        <color indexed="63"/>
      </left>
      <right style="medium">
        <color indexed="63"/>
      </right>
      <top style="hair">
        <color indexed="63"/>
      </top>
      <bottom/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/>
      <diagonal/>
    </border>
    <border>
      <left/>
      <right style="medium">
        <color indexed="63"/>
      </right>
      <top style="hair">
        <color indexed="63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hair">
        <color indexed="63"/>
      </top>
      <bottom/>
      <diagonal/>
    </border>
    <border>
      <left style="medium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 style="medium">
        <color indexed="63"/>
      </left>
      <right style="medium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/>
      <diagonal/>
    </border>
    <border>
      <left/>
      <right style="thin">
        <color indexed="63"/>
      </right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 style="medium">
        <color indexed="63"/>
      </left>
      <right style="thin">
        <color indexed="63"/>
      </right>
      <top style="hair">
        <color indexed="63"/>
      </top>
      <bottom/>
      <diagonal/>
    </border>
    <border>
      <left/>
      <right style="medium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auto="1"/>
      </left>
      <right/>
      <top style="hair">
        <color auto="1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indexed="64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3"/>
      </left>
      <right style="thin">
        <color indexed="64"/>
      </right>
      <top style="medium">
        <color indexed="64"/>
      </top>
      <bottom style="medium">
        <color indexed="63"/>
      </bottom>
      <diagonal/>
    </border>
    <border>
      <left/>
      <right style="medium">
        <color indexed="63"/>
      </right>
      <top style="medium">
        <color indexed="64"/>
      </top>
      <bottom style="medium">
        <color indexed="63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/>
      <diagonal/>
    </border>
    <border>
      <left style="medium">
        <color indexed="63"/>
      </left>
      <right/>
      <top style="hair">
        <color indexed="63"/>
      </top>
      <bottom style="medium">
        <color indexed="63"/>
      </bottom>
      <diagonal/>
    </border>
    <border>
      <left/>
      <right style="medium">
        <color auto="1"/>
      </right>
      <top style="hair">
        <color indexed="63"/>
      </top>
      <bottom style="medium">
        <color indexed="63"/>
      </bottom>
      <diagonal/>
    </border>
    <border>
      <left/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  <diagonal/>
    </border>
  </borders>
  <cellStyleXfs count="480">
    <xf numFmtId="0" fontId="0" fillId="0" borderId="0"/>
    <xf numFmtId="166" fontId="40" fillId="0" borderId="0" applyFill="0" applyBorder="0" applyAlignment="0" applyProtection="0"/>
    <xf numFmtId="0" fontId="44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41" fillId="0" borderId="0"/>
    <xf numFmtId="0" fontId="16" fillId="0" borderId="0"/>
    <xf numFmtId="0" fontId="15" fillId="0" borderId="0"/>
    <xf numFmtId="0" fontId="15" fillId="0" borderId="0"/>
    <xf numFmtId="167" fontId="40" fillId="0" borderId="0">
      <alignment horizontal="center" vertical="center"/>
    </xf>
    <xf numFmtId="9" fontId="40" fillId="0" borderId="0" applyFill="0" applyBorder="0" applyAlignment="0" applyProtection="0"/>
    <xf numFmtId="9" fontId="15" fillId="0" borderId="0" applyFont="0" applyFill="0" applyBorder="0" applyAlignment="0" applyProtection="0"/>
    <xf numFmtId="168" fontId="17" fillId="0" borderId="2">
      <alignment horizontal="center" vertical="center"/>
    </xf>
    <xf numFmtId="0" fontId="18" fillId="2" borderId="3" applyNumberFormat="0">
      <protection locked="0"/>
    </xf>
    <xf numFmtId="0" fontId="40" fillId="0" borderId="1" applyNumberFormat="0"/>
    <xf numFmtId="165" fontId="14" fillId="0" borderId="0" applyFont="0" applyFill="0" applyBorder="0" applyAlignment="0" applyProtection="0"/>
    <xf numFmtId="0" fontId="15" fillId="0" borderId="0"/>
    <xf numFmtId="0" fontId="40" fillId="0" borderId="0"/>
    <xf numFmtId="0" fontId="15" fillId="0" borderId="0"/>
    <xf numFmtId="0" fontId="40" fillId="0" borderId="0"/>
    <xf numFmtId="0" fontId="16" fillId="0" borderId="0"/>
    <xf numFmtId="0" fontId="14" fillId="0" borderId="0"/>
    <xf numFmtId="0" fontId="14" fillId="0" borderId="0"/>
    <xf numFmtId="9" fontId="4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40" fillId="0" borderId="0"/>
    <xf numFmtId="9" fontId="40" fillId="0" borderId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5" fillId="0" borderId="0"/>
    <xf numFmtId="0" fontId="56" fillId="0" borderId="0"/>
    <xf numFmtId="165" fontId="40" fillId="0" borderId="0" applyFont="0" applyFill="0" applyBorder="0" applyAlignment="0" applyProtection="0"/>
    <xf numFmtId="0" fontId="73" fillId="0" borderId="0"/>
    <xf numFmtId="0" fontId="74" fillId="34" borderId="0" applyNumberFormat="0" applyBorder="0" applyAlignment="0" applyProtection="0"/>
    <xf numFmtId="0" fontId="9" fillId="34" borderId="0" applyNumberFormat="0" applyBorder="0" applyAlignment="0" applyProtection="0"/>
    <xf numFmtId="0" fontId="74" fillId="38" borderId="0" applyNumberFormat="0" applyBorder="0" applyAlignment="0" applyProtection="0"/>
    <xf numFmtId="0" fontId="9" fillId="38" borderId="0" applyNumberFormat="0" applyBorder="0" applyAlignment="0" applyProtection="0"/>
    <xf numFmtId="0" fontId="74" fillId="42" borderId="0" applyNumberFormat="0" applyBorder="0" applyAlignment="0" applyProtection="0"/>
    <xf numFmtId="0" fontId="9" fillId="42" borderId="0" applyNumberFormat="0" applyBorder="0" applyAlignment="0" applyProtection="0"/>
    <xf numFmtId="0" fontId="74" fillId="46" borderId="0" applyNumberFormat="0" applyBorder="0" applyAlignment="0" applyProtection="0"/>
    <xf numFmtId="0" fontId="9" fillId="46" borderId="0" applyNumberFormat="0" applyBorder="0" applyAlignment="0" applyProtection="0"/>
    <xf numFmtId="0" fontId="74" fillId="50" borderId="0" applyNumberFormat="0" applyBorder="0" applyAlignment="0" applyProtection="0"/>
    <xf numFmtId="0" fontId="9" fillId="50" borderId="0" applyNumberFormat="0" applyBorder="0" applyAlignment="0" applyProtection="0"/>
    <xf numFmtId="0" fontId="74" fillId="54" borderId="0" applyNumberFormat="0" applyBorder="0" applyAlignment="0" applyProtection="0"/>
    <xf numFmtId="0" fontId="9" fillId="54" borderId="0" applyNumberFormat="0" applyBorder="0" applyAlignment="0" applyProtection="0"/>
    <xf numFmtId="0" fontId="74" fillId="35" borderId="0" applyNumberFormat="0" applyBorder="0" applyAlignment="0" applyProtection="0"/>
    <xf numFmtId="0" fontId="9" fillId="35" borderId="0" applyNumberFormat="0" applyBorder="0" applyAlignment="0" applyProtection="0"/>
    <xf numFmtId="0" fontId="74" fillId="39" borderId="0" applyNumberFormat="0" applyBorder="0" applyAlignment="0" applyProtection="0"/>
    <xf numFmtId="0" fontId="9" fillId="39" borderId="0" applyNumberFormat="0" applyBorder="0" applyAlignment="0" applyProtection="0"/>
    <xf numFmtId="0" fontId="74" fillId="43" borderId="0" applyNumberFormat="0" applyBorder="0" applyAlignment="0" applyProtection="0"/>
    <xf numFmtId="0" fontId="9" fillId="43" borderId="0" applyNumberFormat="0" applyBorder="0" applyAlignment="0" applyProtection="0"/>
    <xf numFmtId="0" fontId="74" fillId="47" borderId="0" applyNumberFormat="0" applyBorder="0" applyAlignment="0" applyProtection="0"/>
    <xf numFmtId="0" fontId="9" fillId="47" borderId="0" applyNumberFormat="0" applyBorder="0" applyAlignment="0" applyProtection="0"/>
    <xf numFmtId="0" fontId="74" fillId="51" borderId="0" applyNumberFormat="0" applyBorder="0" applyAlignment="0" applyProtection="0"/>
    <xf numFmtId="0" fontId="9" fillId="51" borderId="0" applyNumberFormat="0" applyBorder="0" applyAlignment="0" applyProtection="0"/>
    <xf numFmtId="0" fontId="74" fillId="55" borderId="0" applyNumberFormat="0" applyBorder="0" applyAlignment="0" applyProtection="0"/>
    <xf numFmtId="0" fontId="9" fillId="55" borderId="0" applyNumberFormat="0" applyBorder="0" applyAlignment="0" applyProtection="0"/>
    <xf numFmtId="0" fontId="75" fillId="36" borderId="0" applyNumberFormat="0" applyBorder="0" applyAlignment="0" applyProtection="0"/>
    <xf numFmtId="0" fontId="72" fillId="36" borderId="0" applyNumberFormat="0" applyBorder="0" applyAlignment="0" applyProtection="0"/>
    <xf numFmtId="0" fontId="75" fillId="40" borderId="0" applyNumberFormat="0" applyBorder="0" applyAlignment="0" applyProtection="0"/>
    <xf numFmtId="0" fontId="72" fillId="40" borderId="0" applyNumberFormat="0" applyBorder="0" applyAlignment="0" applyProtection="0"/>
    <xf numFmtId="0" fontId="75" fillId="44" borderId="0" applyNumberFormat="0" applyBorder="0" applyAlignment="0" applyProtection="0"/>
    <xf numFmtId="0" fontId="72" fillId="44" borderId="0" applyNumberFormat="0" applyBorder="0" applyAlignment="0" applyProtection="0"/>
    <xf numFmtId="0" fontId="75" fillId="48" borderId="0" applyNumberFormat="0" applyBorder="0" applyAlignment="0" applyProtection="0"/>
    <xf numFmtId="0" fontId="72" fillId="48" borderId="0" applyNumberFormat="0" applyBorder="0" applyAlignment="0" applyProtection="0"/>
    <xf numFmtId="0" fontId="75" fillId="52" borderId="0" applyNumberFormat="0" applyBorder="0" applyAlignment="0" applyProtection="0"/>
    <xf numFmtId="0" fontId="72" fillId="52" borderId="0" applyNumberFormat="0" applyBorder="0" applyAlignment="0" applyProtection="0"/>
    <xf numFmtId="0" fontId="75" fillId="56" borderId="0" applyNumberFormat="0" applyBorder="0" applyAlignment="0" applyProtection="0"/>
    <xf numFmtId="0" fontId="72" fillId="56" borderId="0" applyNumberFormat="0" applyBorder="0" applyAlignment="0" applyProtection="0"/>
    <xf numFmtId="0" fontId="75" fillId="33" borderId="0" applyNumberFormat="0" applyBorder="0" applyAlignment="0" applyProtection="0"/>
    <xf numFmtId="0" fontId="72" fillId="33" borderId="0" applyNumberFormat="0" applyBorder="0" applyAlignment="0" applyProtection="0"/>
    <xf numFmtId="0" fontId="75" fillId="37" borderId="0" applyNumberFormat="0" applyBorder="0" applyAlignment="0" applyProtection="0"/>
    <xf numFmtId="0" fontId="72" fillId="37" borderId="0" applyNumberFormat="0" applyBorder="0" applyAlignment="0" applyProtection="0"/>
    <xf numFmtId="0" fontId="75" fillId="41" borderId="0" applyNumberFormat="0" applyBorder="0" applyAlignment="0" applyProtection="0"/>
    <xf numFmtId="0" fontId="72" fillId="41" borderId="0" applyNumberFormat="0" applyBorder="0" applyAlignment="0" applyProtection="0"/>
    <xf numFmtId="0" fontId="75" fillId="45" borderId="0" applyNumberFormat="0" applyBorder="0" applyAlignment="0" applyProtection="0"/>
    <xf numFmtId="0" fontId="72" fillId="45" borderId="0" applyNumberFormat="0" applyBorder="0" applyAlignment="0" applyProtection="0"/>
    <xf numFmtId="0" fontId="75" fillId="49" borderId="0" applyNumberFormat="0" applyBorder="0" applyAlignment="0" applyProtection="0"/>
    <xf numFmtId="0" fontId="72" fillId="49" borderId="0" applyNumberFormat="0" applyBorder="0" applyAlignment="0" applyProtection="0"/>
    <xf numFmtId="0" fontId="75" fillId="53" borderId="0" applyNumberFormat="0" applyBorder="0" applyAlignment="0" applyProtection="0"/>
    <xf numFmtId="0" fontId="72" fillId="53" borderId="0" applyNumberFormat="0" applyBorder="0" applyAlignment="0" applyProtection="0"/>
    <xf numFmtId="0" fontId="7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30" borderId="198" applyNumberFormat="0" applyAlignment="0" applyProtection="0"/>
    <xf numFmtId="0" fontId="67" fillId="30" borderId="198" applyNumberFormat="0" applyAlignment="0" applyProtection="0"/>
    <xf numFmtId="0" fontId="78" fillId="0" borderId="200" applyNumberFormat="0" applyFill="0" applyAlignment="0" applyProtection="0"/>
    <xf numFmtId="0" fontId="68" fillId="0" borderId="200" applyNumberFormat="0" applyFill="0" applyAlignment="0" applyProtection="0"/>
    <xf numFmtId="0" fontId="74" fillId="32" borderId="202" applyNumberFormat="0" applyFont="0" applyAlignment="0" applyProtection="0"/>
    <xf numFmtId="0" fontId="9" fillId="32" borderId="202" applyNumberFormat="0" applyFont="0" applyAlignment="0" applyProtection="0"/>
    <xf numFmtId="0" fontId="79" fillId="29" borderId="198" applyNumberFormat="0" applyAlignment="0" applyProtection="0"/>
    <xf numFmtId="0" fontId="65" fillId="29" borderId="198" applyNumberFormat="0" applyAlignment="0" applyProtection="0"/>
    <xf numFmtId="192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0" fontId="80" fillId="27" borderId="0" applyNumberFormat="0" applyBorder="0" applyAlignment="0" applyProtection="0"/>
    <xf numFmtId="0" fontId="63" fillId="27" borderId="0" applyNumberFormat="0" applyBorder="0" applyAlignment="0" applyProtection="0"/>
    <xf numFmtId="165" fontId="74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2" fillId="28" borderId="0" applyNumberFormat="0" applyBorder="0" applyAlignment="0" applyProtection="0"/>
    <xf numFmtId="0" fontId="64" fillId="28" borderId="0" applyNumberFormat="0" applyBorder="0" applyAlignment="0" applyProtection="0"/>
    <xf numFmtId="0" fontId="40" fillId="0" borderId="0"/>
    <xf numFmtId="0" fontId="40" fillId="0" borderId="0"/>
    <xf numFmtId="0" fontId="73" fillId="0" borderId="0"/>
    <xf numFmtId="0" fontId="40" fillId="0" borderId="0"/>
    <xf numFmtId="0" fontId="17" fillId="0" borderId="0"/>
    <xf numFmtId="0" fontId="15" fillId="0" borderId="0"/>
    <xf numFmtId="0" fontId="17" fillId="0" borderId="0"/>
    <xf numFmtId="0" fontId="9" fillId="0" borderId="0"/>
    <xf numFmtId="0" fontId="9" fillId="0" borderId="0"/>
    <xf numFmtId="0" fontId="15" fillId="0" borderId="0"/>
    <xf numFmtId="0" fontId="40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44" fillId="0" borderId="0"/>
    <xf numFmtId="0" fontId="40" fillId="0" borderId="0"/>
    <xf numFmtId="0" fontId="15" fillId="0" borderId="0"/>
    <xf numFmtId="0" fontId="74" fillId="0" borderId="0"/>
    <xf numFmtId="0" fontId="24" fillId="0" borderId="0"/>
    <xf numFmtId="167" fontId="40" fillId="0" borderId="0">
      <alignment horizontal="centerContinuous" vertical="center"/>
    </xf>
    <xf numFmtId="167" fontId="40" fillId="0" borderId="0">
      <alignment horizontal="centerContinuous" vertical="center"/>
    </xf>
    <xf numFmtId="9" fontId="44" fillId="0" borderId="0" applyFont="0" applyFill="0" applyBorder="0" applyAlignment="0" applyProtection="0"/>
    <xf numFmtId="0" fontId="84" fillId="26" borderId="0" applyNumberFormat="0" applyBorder="0" applyAlignment="0" applyProtection="0"/>
    <xf numFmtId="0" fontId="62" fillId="26" borderId="0" applyNumberFormat="0" applyBorder="0" applyAlignment="0" applyProtection="0"/>
    <xf numFmtId="0" fontId="85" fillId="30" borderId="199" applyNumberFormat="0" applyAlignment="0" applyProtection="0"/>
    <xf numFmtId="0" fontId="66" fillId="30" borderId="199" applyNumberFormat="0" applyAlignment="0" applyProtection="0"/>
    <xf numFmtId="168" fontId="17" fillId="0" borderId="224">
      <alignment horizontal="center" vertical="center"/>
    </xf>
    <xf numFmtId="0" fontId="8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7" fillId="0" borderId="195" applyNumberFormat="0" applyFill="0" applyAlignment="0" applyProtection="0"/>
    <xf numFmtId="0" fontId="59" fillId="0" borderId="195" applyNumberFormat="0" applyFill="0" applyAlignment="0" applyProtection="0"/>
    <xf numFmtId="0" fontId="88" fillId="0" borderId="196" applyNumberFormat="0" applyFill="0" applyAlignment="0" applyProtection="0"/>
    <xf numFmtId="0" fontId="60" fillId="0" borderId="196" applyNumberFormat="0" applyFill="0" applyAlignment="0" applyProtection="0"/>
    <xf numFmtId="0" fontId="89" fillId="0" borderId="197" applyNumberFormat="0" applyFill="0" applyAlignment="0" applyProtection="0"/>
    <xf numFmtId="0" fontId="61" fillId="0" borderId="197" applyNumberFormat="0" applyFill="0" applyAlignment="0" applyProtection="0"/>
    <xf numFmtId="0" fontId="8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0" fillId="0" borderId="225" applyNumberFormat="0" applyFill="0" applyAlignment="0" applyProtection="0"/>
    <xf numFmtId="0" fontId="55" fillId="0" borderId="225" applyNumberFormat="0" applyFill="0" applyAlignment="0" applyProtection="0"/>
    <xf numFmtId="1" fontId="22" fillId="0" borderId="78" applyNumberFormat="0" applyFont="0"/>
    <xf numFmtId="0" fontId="91" fillId="31" borderId="201" applyNumberFormat="0" applyAlignment="0" applyProtection="0"/>
    <xf numFmtId="0" fontId="69" fillId="31" borderId="201" applyNumberFormat="0" applyAlignment="0" applyProtection="0"/>
    <xf numFmtId="0" fontId="24" fillId="0" borderId="0"/>
    <xf numFmtId="0" fontId="97" fillId="0" borderId="0" applyNumberFormat="0" applyFill="0" applyBorder="0" applyAlignment="0" applyProtection="0"/>
    <xf numFmtId="0" fontId="18" fillId="2" borderId="276" applyNumberFormat="0">
      <protection locked="0"/>
    </xf>
    <xf numFmtId="0" fontId="40" fillId="0" borderId="241" applyNumberFormat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202" applyNumberFormat="0" applyFont="0" applyAlignment="0" applyProtection="0"/>
    <xf numFmtId="0" fontId="8" fillId="0" borderId="0"/>
    <xf numFmtId="0" fontId="8" fillId="0" borderId="0"/>
    <xf numFmtId="0" fontId="40" fillId="0" borderId="305" applyNumberFormat="0"/>
    <xf numFmtId="0" fontId="18" fillId="2" borderId="306" applyNumberFormat="0">
      <protection locked="0"/>
    </xf>
    <xf numFmtId="0" fontId="40" fillId="0" borderId="307" applyNumberFormat="0"/>
    <xf numFmtId="0" fontId="18" fillId="2" borderId="308" applyNumberFormat="0">
      <protection locked="0"/>
    </xf>
    <xf numFmtId="0" fontId="18" fillId="2" borderId="308" applyNumberFormat="0">
      <protection locked="0"/>
    </xf>
    <xf numFmtId="165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202" applyNumberFormat="0" applyFont="0" applyAlignment="0" applyProtection="0"/>
    <xf numFmtId="0" fontId="7" fillId="0" borderId="0"/>
    <xf numFmtId="0" fontId="7" fillId="0" borderId="0"/>
    <xf numFmtId="0" fontId="18" fillId="2" borderId="308" applyNumberFormat="0">
      <protection locked="0"/>
    </xf>
    <xf numFmtId="0" fontId="40" fillId="0" borderId="307" applyNumberFormat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202" applyNumberFormat="0" applyFont="0" applyAlignment="0" applyProtection="0"/>
    <xf numFmtId="0" fontId="7" fillId="0" borderId="0"/>
    <xf numFmtId="0" fontId="7" fillId="0" borderId="0"/>
    <xf numFmtId="0" fontId="40" fillId="0" borderId="307" applyNumberFormat="0"/>
    <xf numFmtId="0" fontId="18" fillId="2" borderId="308" applyNumberFormat="0">
      <protection locked="0"/>
    </xf>
    <xf numFmtId="0" fontId="6" fillId="0" borderId="0"/>
    <xf numFmtId="0" fontId="74" fillId="0" borderId="0"/>
    <xf numFmtId="0" fontId="5" fillId="0" borderId="0"/>
    <xf numFmtId="0" fontId="4" fillId="0" borderId="0"/>
    <xf numFmtId="0" fontId="40" fillId="0" borderId="0"/>
    <xf numFmtId="9" fontId="40" fillId="0" borderId="0" applyFill="0" applyBorder="0" applyAlignment="0" applyProtection="0"/>
    <xf numFmtId="0" fontId="18" fillId="2" borderId="308" applyNumberFormat="0">
      <protection locked="0"/>
    </xf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202" applyNumberFormat="0" applyFont="0" applyAlignment="0" applyProtection="0"/>
    <xf numFmtId="0" fontId="4" fillId="0" borderId="0"/>
    <xf numFmtId="0" fontId="4" fillId="0" borderId="0"/>
    <xf numFmtId="0" fontId="97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202" applyNumberFormat="0" applyFont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202" applyNumberFormat="0" applyFont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20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202" applyNumberFormat="0" applyFont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202" applyNumberFormat="0" applyFont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202" applyNumberFormat="0" applyFont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20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218">
    <xf numFmtId="0" fontId="0" fillId="0" borderId="0" xfId="0"/>
    <xf numFmtId="0" fontId="19" fillId="0" borderId="0" xfId="8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0" borderId="0" xfId="6"/>
    <xf numFmtId="0" fontId="22" fillId="0" borderId="0" xfId="6" applyFont="1" applyFill="1" applyBorder="1"/>
    <xf numFmtId="0" fontId="24" fillId="0" borderId="0" xfId="6" applyFont="1"/>
    <xf numFmtId="0" fontId="20" fillId="0" borderId="0" xfId="6" applyFont="1" applyFill="1" applyBorder="1"/>
    <xf numFmtId="169" fontId="25" fillId="0" borderId="0" xfId="6" applyNumberFormat="1" applyFont="1" applyAlignment="1">
      <alignment horizontal="right"/>
    </xf>
    <xf numFmtId="0" fontId="0" fillId="0" borderId="0" xfId="6" applyFont="1"/>
    <xf numFmtId="169" fontId="26" fillId="0" borderId="0" xfId="6" applyNumberFormat="1" applyFont="1" applyAlignment="1">
      <alignment horizontal="right"/>
    </xf>
    <xf numFmtId="170" fontId="40" fillId="0" borderId="0" xfId="6" applyNumberFormat="1"/>
    <xf numFmtId="0" fontId="22" fillId="0" borderId="0" xfId="12" applyFont="1"/>
    <xf numFmtId="169" fontId="22" fillId="0" borderId="0" xfId="6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28" fillId="0" borderId="20" xfId="0" applyFont="1" applyBorder="1" applyAlignment="1">
      <alignment horizontal="center" vertical="center"/>
    </xf>
    <xf numFmtId="171" fontId="22" fillId="0" borderId="21" xfId="0" applyNumberFormat="1" applyFont="1" applyBorder="1"/>
    <xf numFmtId="171" fontId="22" fillId="0" borderId="22" xfId="0" applyNumberFormat="1" applyFont="1" applyBorder="1"/>
    <xf numFmtId="171" fontId="22" fillId="0" borderId="23" xfId="0" applyNumberFormat="1" applyFont="1" applyBorder="1"/>
    <xf numFmtId="171" fontId="22" fillId="0" borderId="20" xfId="0" applyNumberFormat="1" applyFont="1" applyBorder="1"/>
    <xf numFmtId="0" fontId="29" fillId="0" borderId="0" xfId="6" applyFont="1"/>
    <xf numFmtId="0" fontId="22" fillId="0" borderId="0" xfId="12" applyFont="1" applyAlignment="1">
      <alignment horizontal="center"/>
    </xf>
    <xf numFmtId="0" fontId="20" fillId="0" borderId="0" xfId="12" applyFont="1" applyAlignment="1">
      <alignment horizontal="center"/>
    </xf>
    <xf numFmtId="0" fontId="25" fillId="0" borderId="0" xfId="12" applyFont="1"/>
    <xf numFmtId="0" fontId="22" fillId="0" borderId="1" xfId="12" applyFont="1" applyBorder="1" applyAlignment="1">
      <alignment horizontal="center"/>
    </xf>
    <xf numFmtId="0" fontId="22" fillId="0" borderId="1" xfId="12" applyFont="1" applyBorder="1" applyAlignment="1">
      <alignment horizontal="center" vertical="center"/>
    </xf>
    <xf numFmtId="0" fontId="22" fillId="0" borderId="24" xfId="12" applyFont="1" applyBorder="1" applyAlignment="1">
      <alignment horizontal="center"/>
    </xf>
    <xf numFmtId="172" fontId="22" fillId="0" borderId="25" xfId="0" applyNumberFormat="1" applyFont="1" applyBorder="1" applyAlignment="1"/>
    <xf numFmtId="172" fontId="22" fillId="0" borderId="24" xfId="12" applyNumberFormat="1" applyFont="1" applyBorder="1" applyAlignment="1"/>
    <xf numFmtId="172" fontId="22" fillId="4" borderId="24" xfId="12" applyNumberFormat="1" applyFont="1" applyFill="1" applyBorder="1" applyAlignment="1"/>
    <xf numFmtId="0" fontId="22" fillId="0" borderId="26" xfId="12" applyFont="1" applyBorder="1" applyAlignment="1">
      <alignment horizontal="center"/>
    </xf>
    <xf numFmtId="172" fontId="22" fillId="0" borderId="26" xfId="12" applyNumberFormat="1" applyFont="1" applyBorder="1" applyAlignment="1"/>
    <xf numFmtId="172" fontId="22" fillId="4" borderId="26" xfId="12" applyNumberFormat="1" applyFont="1" applyFill="1" applyBorder="1" applyAlignment="1"/>
    <xf numFmtId="0" fontId="22" fillId="0" borderId="27" xfId="12" applyFont="1" applyBorder="1" applyAlignment="1">
      <alignment horizontal="center"/>
    </xf>
    <xf numFmtId="172" fontId="22" fillId="0" borderId="27" xfId="12" applyNumberFormat="1" applyFont="1" applyBorder="1" applyAlignment="1"/>
    <xf numFmtId="172" fontId="22" fillId="4" borderId="27" xfId="12" applyNumberFormat="1" applyFont="1" applyFill="1" applyBorder="1" applyAlignment="1"/>
    <xf numFmtId="0" fontId="22" fillId="5" borderId="28" xfId="12" applyFont="1" applyFill="1" applyBorder="1" applyAlignment="1">
      <alignment horizontal="center"/>
    </xf>
    <xf numFmtId="172" fontId="22" fillId="5" borderId="28" xfId="12" applyNumberFormat="1" applyFont="1" applyFill="1" applyBorder="1" applyAlignment="1"/>
    <xf numFmtId="172" fontId="22" fillId="5" borderId="28" xfId="12" applyNumberFormat="1" applyFont="1" applyFill="1" applyBorder="1" applyAlignment="1">
      <alignment horizontal="right"/>
    </xf>
    <xf numFmtId="0" fontId="22" fillId="4" borderId="1" xfId="12" applyFont="1" applyFill="1" applyBorder="1" applyAlignment="1">
      <alignment horizontal="center"/>
    </xf>
    <xf numFmtId="172" fontId="22" fillId="4" borderId="1" xfId="12" applyNumberFormat="1" applyFont="1" applyFill="1" applyBorder="1" applyAlignment="1">
      <alignment horizontal="right"/>
    </xf>
    <xf numFmtId="172" fontId="22" fillId="4" borderId="1" xfId="12" applyNumberFormat="1" applyFont="1" applyFill="1" applyBorder="1" applyAlignment="1">
      <alignment horizontal="center"/>
    </xf>
    <xf numFmtId="172" fontId="22" fillId="0" borderId="0" xfId="12" applyNumberFormat="1" applyFont="1"/>
    <xf numFmtId="0" fontId="0" fillId="0" borderId="0" xfId="12" applyFont="1" applyAlignment="1">
      <alignment horizontal="center"/>
    </xf>
    <xf numFmtId="0" fontId="22" fillId="0" borderId="29" xfId="12" applyFont="1" applyBorder="1" applyAlignment="1">
      <alignment horizontal="center"/>
    </xf>
    <xf numFmtId="0" fontId="22" fillId="0" borderId="31" xfId="12" applyFont="1" applyBorder="1" applyAlignment="1">
      <alignment horizontal="center"/>
    </xf>
    <xf numFmtId="171" fontId="22" fillId="4" borderId="24" xfId="12" applyNumberFormat="1" applyFont="1" applyFill="1" applyBorder="1"/>
    <xf numFmtId="171" fontId="22" fillId="0" borderId="24" xfId="12" applyNumberFormat="1" applyFont="1" applyBorder="1"/>
    <xf numFmtId="0" fontId="22" fillId="0" borderId="33" xfId="12" applyFont="1" applyBorder="1" applyAlignment="1">
      <alignment horizontal="center"/>
    </xf>
    <xf numFmtId="171" fontId="22" fillId="4" borderId="26" xfId="12" applyNumberFormat="1" applyFont="1" applyFill="1" applyBorder="1"/>
    <xf numFmtId="0" fontId="22" fillId="0" borderId="34" xfId="12" applyFont="1" applyBorder="1" applyAlignment="1">
      <alignment horizontal="center"/>
    </xf>
    <xf numFmtId="171" fontId="22" fillId="4" borderId="27" xfId="12" applyNumberFormat="1" applyFont="1" applyFill="1" applyBorder="1"/>
    <xf numFmtId="0" fontId="22" fillId="5" borderId="36" xfId="12" applyFont="1" applyFill="1" applyBorder="1" applyAlignment="1">
      <alignment horizontal="center"/>
    </xf>
    <xf numFmtId="171" fontId="22" fillId="5" borderId="37" xfId="12" applyNumberFormat="1" applyFont="1" applyFill="1" applyBorder="1"/>
    <xf numFmtId="171" fontId="22" fillId="5" borderId="28" xfId="12" applyNumberFormat="1" applyFont="1" applyFill="1" applyBorder="1"/>
    <xf numFmtId="0" fontId="22" fillId="4" borderId="3" xfId="12" applyFont="1" applyFill="1" applyBorder="1" applyAlignment="1">
      <alignment horizontal="center"/>
    </xf>
    <xf numFmtId="171" fontId="22" fillId="4" borderId="9" xfId="12" applyNumberFormat="1" applyFont="1" applyFill="1" applyBorder="1"/>
    <xf numFmtId="171" fontId="22" fillId="4" borderId="10" xfId="12" applyNumberFormat="1" applyFont="1" applyFill="1" applyBorder="1"/>
    <xf numFmtId="171" fontId="22" fillId="0" borderId="0" xfId="12" applyNumberFormat="1" applyFont="1"/>
    <xf numFmtId="1" fontId="0" fillId="0" borderId="0" xfId="8" applyNumberFormat="1" applyFont="1"/>
    <xf numFmtId="0" fontId="0" fillId="0" borderId="0" xfId="8" applyFont="1"/>
    <xf numFmtId="0" fontId="22" fillId="0" borderId="0" xfId="8" applyFont="1"/>
    <xf numFmtId="1" fontId="30" fillId="0" borderId="0" xfId="8" applyNumberFormat="1" applyFont="1"/>
    <xf numFmtId="0" fontId="25" fillId="0" borderId="0" xfId="8" applyFont="1"/>
    <xf numFmtId="0" fontId="31" fillId="0" borderId="0" xfId="8" applyFont="1"/>
    <xf numFmtId="0" fontId="20" fillId="0" borderId="0" xfId="8" applyFont="1"/>
    <xf numFmtId="0" fontId="20" fillId="0" borderId="43" xfId="8" applyFont="1" applyBorder="1" applyAlignment="1">
      <alignment horizontal="center" vertical="center" wrapText="1"/>
    </xf>
    <xf numFmtId="173" fontId="20" fillId="0" borderId="0" xfId="8" applyNumberFormat="1" applyFont="1"/>
    <xf numFmtId="0" fontId="25" fillId="0" borderId="43" xfId="8" applyFont="1" applyBorder="1" applyAlignment="1">
      <alignment horizontal="center" vertical="center" wrapText="1"/>
    </xf>
    <xf numFmtId="0" fontId="20" fillId="0" borderId="43" xfId="8" applyFont="1" applyBorder="1" applyAlignment="1">
      <alignment horizontal="center"/>
    </xf>
    <xf numFmtId="0" fontId="20" fillId="0" borderId="51" xfId="8" applyFont="1" applyBorder="1" applyAlignment="1">
      <alignment horizontal="center"/>
    </xf>
    <xf numFmtId="0" fontId="0" fillId="0" borderId="0" xfId="6" applyFont="1" applyFill="1" applyBorder="1"/>
    <xf numFmtId="173" fontId="0" fillId="0" borderId="0" xfId="0" applyNumberFormat="1"/>
    <xf numFmtId="0" fontId="0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NumberFormat="1" applyFont="1" applyAlignment="1">
      <alignment vertical="center"/>
    </xf>
    <xf numFmtId="0" fontId="0" fillId="0" borderId="0" xfId="3" applyFont="1"/>
    <xf numFmtId="0" fontId="40" fillId="0" borderId="0" xfId="3" applyNumberFormat="1" applyAlignment="1">
      <alignment vertical="center"/>
    </xf>
    <xf numFmtId="0" fontId="32" fillId="0" borderId="0" xfId="11" applyFont="1" applyAlignment="1" applyProtection="1">
      <alignment vertical="center"/>
      <protection locked="0"/>
    </xf>
    <xf numFmtId="0" fontId="19" fillId="0" borderId="0" xfId="9" applyFont="1" applyAlignment="1">
      <alignment horizontal="center" vertical="center" wrapText="1"/>
    </xf>
    <xf numFmtId="0" fontId="0" fillId="0" borderId="0" xfId="11" applyFont="1" applyAlignment="1" applyProtection="1">
      <alignment vertical="center"/>
      <protection locked="0"/>
    </xf>
    <xf numFmtId="0" fontId="25" fillId="0" borderId="0" xfId="9" applyFont="1" applyAlignment="1">
      <alignment horizontal="center" vertical="center" wrapText="1"/>
    </xf>
    <xf numFmtId="167" fontId="25" fillId="0" borderId="1" xfId="9" applyNumberFormat="1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5" fillId="5" borderId="1" xfId="9" applyFont="1" applyFill="1" applyBorder="1" applyAlignment="1">
      <alignment horizontal="center" vertical="center" wrapText="1"/>
    </xf>
    <xf numFmtId="167" fontId="25" fillId="0" borderId="55" xfId="9" applyNumberFormat="1" applyFont="1" applyBorder="1" applyAlignment="1">
      <alignment horizontal="center" vertical="center" wrapText="1"/>
    </xf>
    <xf numFmtId="167" fontId="25" fillId="0" borderId="0" xfId="9" applyNumberFormat="1" applyFont="1" applyBorder="1" applyAlignment="1">
      <alignment horizontal="center" vertical="center" wrapText="1"/>
    </xf>
    <xf numFmtId="0" fontId="20" fillId="5" borderId="24" xfId="9" applyFont="1" applyFill="1" applyBorder="1" applyAlignment="1">
      <alignment horizontal="center" vertical="center"/>
    </xf>
    <xf numFmtId="171" fontId="20" fillId="0" borderId="24" xfId="9" applyNumberFormat="1" applyFont="1" applyFill="1" applyBorder="1" applyAlignment="1">
      <alignment vertical="center"/>
    </xf>
    <xf numFmtId="171" fontId="20" fillId="0" borderId="0" xfId="9" applyNumberFormat="1" applyFont="1" applyFill="1" applyBorder="1" applyAlignment="1">
      <alignment vertical="center"/>
    </xf>
    <xf numFmtId="176" fontId="25" fillId="0" borderId="1" xfId="3" applyNumberFormat="1" applyFont="1" applyBorder="1" applyAlignment="1">
      <alignment horizontal="center" vertical="center"/>
    </xf>
    <xf numFmtId="0" fontId="20" fillId="5" borderId="56" xfId="9" applyFont="1" applyFill="1" applyBorder="1" applyAlignment="1">
      <alignment horizontal="center" vertical="center"/>
    </xf>
    <xf numFmtId="0" fontId="20" fillId="5" borderId="1" xfId="9" applyFont="1" applyFill="1" applyBorder="1" applyAlignment="1">
      <alignment horizontal="center" vertical="center"/>
    </xf>
    <xf numFmtId="171" fontId="20" fillId="0" borderId="1" xfId="9" applyNumberFormat="1" applyFont="1" applyFill="1" applyBorder="1" applyAlignment="1">
      <alignment vertical="center"/>
    </xf>
    <xf numFmtId="171" fontId="25" fillId="0" borderId="0" xfId="9" applyNumberFormat="1" applyFont="1" applyFill="1" applyBorder="1" applyAlignment="1">
      <alignment vertical="center"/>
    </xf>
    <xf numFmtId="0" fontId="24" fillId="0" borderId="0" xfId="9" applyFont="1" applyAlignment="1">
      <alignment horizontal="left" vertical="center"/>
    </xf>
    <xf numFmtId="171" fontId="0" fillId="0" borderId="0" xfId="3" applyNumberFormat="1" applyFont="1" applyAlignment="1">
      <alignment vertical="center"/>
    </xf>
    <xf numFmtId="0" fontId="22" fillId="0" borderId="0" xfId="12" applyFont="1" applyFill="1"/>
    <xf numFmtId="0" fontId="22" fillId="0" borderId="0" xfId="12" applyFont="1" applyFill="1" applyAlignment="1">
      <alignment horizontal="center"/>
    </xf>
    <xf numFmtId="172" fontId="22" fillId="0" borderId="46" xfId="0" applyNumberFormat="1" applyFont="1" applyBorder="1" applyAlignment="1"/>
    <xf numFmtId="172" fontId="22" fillId="0" borderId="24" xfId="12" applyNumberFormat="1" applyFont="1" applyFill="1" applyBorder="1" applyAlignment="1"/>
    <xf numFmtId="177" fontId="22" fillId="0" borderId="32" xfId="12" applyNumberFormat="1" applyFont="1" applyFill="1" applyBorder="1" applyAlignment="1"/>
    <xf numFmtId="172" fontId="22" fillId="0" borderId="48" xfId="0" applyNumberFormat="1" applyFont="1" applyBorder="1" applyAlignment="1"/>
    <xf numFmtId="172" fontId="22" fillId="0" borderId="26" xfId="12" applyNumberFormat="1" applyFont="1" applyFill="1" applyBorder="1" applyAlignment="1"/>
    <xf numFmtId="177" fontId="22" fillId="0" borderId="22" xfId="12" applyNumberFormat="1" applyFont="1" applyFill="1" applyBorder="1" applyAlignment="1"/>
    <xf numFmtId="172" fontId="22" fillId="0" borderId="57" xfId="12" applyNumberFormat="1" applyFont="1" applyBorder="1" applyAlignment="1"/>
    <xf numFmtId="172" fontId="22" fillId="0" borderId="27" xfId="12" applyNumberFormat="1" applyFont="1" applyFill="1" applyBorder="1" applyAlignment="1"/>
    <xf numFmtId="177" fontId="22" fillId="0" borderId="35" xfId="12" applyNumberFormat="1" applyFont="1" applyFill="1" applyBorder="1" applyAlignment="1"/>
    <xf numFmtId="172" fontId="22" fillId="5" borderId="37" xfId="12" applyNumberFormat="1" applyFont="1" applyFill="1" applyBorder="1" applyAlignment="1"/>
    <xf numFmtId="177" fontId="22" fillId="5" borderId="38" xfId="12" applyNumberFormat="1" applyFont="1" applyFill="1" applyBorder="1" applyAlignment="1"/>
    <xf numFmtId="172" fontId="22" fillId="0" borderId="58" xfId="12" applyNumberFormat="1" applyFont="1" applyBorder="1" applyAlignment="1"/>
    <xf numFmtId="172" fontId="22" fillId="0" borderId="48" xfId="12" applyNumberFormat="1" applyFont="1" applyBorder="1" applyAlignment="1"/>
    <xf numFmtId="172" fontId="22" fillId="0" borderId="58" xfId="12" applyNumberFormat="1" applyFont="1" applyFill="1" applyBorder="1" applyAlignment="1"/>
    <xf numFmtId="172" fontId="22" fillId="0" borderId="48" xfId="12" applyNumberFormat="1" applyFont="1" applyFill="1" applyBorder="1" applyAlignment="1"/>
    <xf numFmtId="172" fontId="22" fillId="0" borderId="57" xfId="12" applyNumberFormat="1" applyFont="1" applyFill="1" applyBorder="1" applyAlignment="1"/>
    <xf numFmtId="172" fontId="22" fillId="5" borderId="37" xfId="12" applyNumberFormat="1" applyFont="1" applyFill="1" applyBorder="1" applyAlignment="1">
      <alignment horizontal="right"/>
    </xf>
    <xf numFmtId="177" fontId="22" fillId="5" borderId="38" xfId="12" applyNumberFormat="1" applyFont="1" applyFill="1" applyBorder="1" applyAlignment="1">
      <alignment horizontal="right"/>
    </xf>
    <xf numFmtId="172" fontId="22" fillId="4" borderId="9" xfId="12" applyNumberFormat="1" applyFont="1" applyFill="1" applyBorder="1" applyAlignment="1">
      <alignment horizontal="right"/>
    </xf>
    <xf numFmtId="172" fontId="22" fillId="4" borderId="10" xfId="12" applyNumberFormat="1" applyFont="1" applyFill="1" applyBorder="1" applyAlignment="1">
      <alignment horizontal="right"/>
    </xf>
    <xf numFmtId="177" fontId="22" fillId="4" borderId="11" xfId="12" applyNumberFormat="1" applyFont="1" applyFill="1" applyBorder="1" applyAlignment="1">
      <alignment horizontal="right"/>
    </xf>
    <xf numFmtId="0" fontId="0" fillId="0" borderId="0" xfId="12" applyFont="1" applyAlignment="1">
      <alignment horizontal="left"/>
    </xf>
    <xf numFmtId="0" fontId="22" fillId="0" borderId="0" xfId="13" applyFont="1" applyAlignment="1">
      <alignment horizontal="center"/>
    </xf>
    <xf numFmtId="0" fontId="22" fillId="0" borderId="0" xfId="13" applyFont="1"/>
    <xf numFmtId="0" fontId="28" fillId="0" borderId="0" xfId="13" applyFont="1" applyAlignment="1">
      <alignment horizontal="left"/>
    </xf>
    <xf numFmtId="1" fontId="22" fillId="0" borderId="1" xfId="0" applyNumberFormat="1" applyFont="1" applyBorder="1" applyAlignment="1">
      <alignment horizontal="center"/>
    </xf>
    <xf numFmtId="0" fontId="22" fillId="0" borderId="25" xfId="13" applyFont="1" applyBorder="1" applyAlignment="1">
      <alignment horizontal="center"/>
    </xf>
    <xf numFmtId="171" fontId="22" fillId="0" borderId="25" xfId="13" applyNumberFormat="1" applyFont="1" applyBorder="1" applyAlignment="1">
      <alignment horizontal="right"/>
    </xf>
    <xf numFmtId="0" fontId="22" fillId="0" borderId="26" xfId="13" applyFont="1" applyBorder="1" applyAlignment="1">
      <alignment horizontal="center"/>
    </xf>
    <xf numFmtId="171" fontId="22" fillId="0" borderId="26" xfId="13" applyNumberFormat="1" applyFont="1" applyBorder="1" applyAlignment="1">
      <alignment horizontal="right"/>
    </xf>
    <xf numFmtId="0" fontId="22" fillId="0" borderId="27" xfId="13" applyFont="1" applyBorder="1" applyAlignment="1">
      <alignment horizontal="center"/>
    </xf>
    <xf numFmtId="171" fontId="22" fillId="0" borderId="27" xfId="13" applyNumberFormat="1" applyFont="1" applyBorder="1" applyAlignment="1">
      <alignment horizontal="right"/>
    </xf>
    <xf numFmtId="0" fontId="22" fillId="4" borderId="28" xfId="13" applyFont="1" applyFill="1" applyBorder="1" applyAlignment="1">
      <alignment horizontal="center"/>
    </xf>
    <xf numFmtId="171" fontId="22" fillId="4" borderId="28" xfId="13" applyNumberFormat="1" applyFont="1" applyFill="1" applyBorder="1" applyAlignment="1">
      <alignment horizontal="right"/>
    </xf>
    <xf numFmtId="0" fontId="22" fillId="0" borderId="24" xfId="13" applyFont="1" applyBorder="1" applyAlignment="1">
      <alignment horizontal="center"/>
    </xf>
    <xf numFmtId="171" fontId="22" fillId="0" borderId="24" xfId="13" applyNumberFormat="1" applyFont="1" applyBorder="1" applyAlignment="1">
      <alignment horizontal="right"/>
    </xf>
    <xf numFmtId="171" fontId="22" fillId="0" borderId="0" xfId="13" applyNumberFormat="1" applyFont="1" applyAlignment="1">
      <alignment horizontal="center"/>
    </xf>
    <xf numFmtId="0" fontId="0" fillId="0" borderId="0" xfId="13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13" applyFont="1" applyAlignment="1">
      <alignment horizontal="center" wrapText="1"/>
    </xf>
    <xf numFmtId="0" fontId="22" fillId="0" borderId="0" xfId="13" applyFont="1" applyAlignment="1">
      <alignment horizontal="center" wrapText="1"/>
    </xf>
    <xf numFmtId="0" fontId="22" fillId="0" borderId="0" xfId="0" applyFont="1" applyFill="1"/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/>
    <xf numFmtId="0" fontId="22" fillId="0" borderId="0" xfId="0" applyFont="1" applyFill="1" applyAlignment="1">
      <alignment horizontal="center"/>
    </xf>
    <xf numFmtId="0" fontId="22" fillId="0" borderId="0" xfId="13" applyFont="1" applyAlignment="1">
      <alignment horizontal="right" wrapText="1"/>
    </xf>
    <xf numFmtId="0" fontId="0" fillId="0" borderId="0" xfId="0" applyFont="1" applyFill="1"/>
    <xf numFmtId="0" fontId="39" fillId="0" borderId="0" xfId="0" applyFont="1"/>
    <xf numFmtId="169" fontId="26" fillId="0" borderId="0" xfId="7" applyNumberFormat="1" applyFont="1" applyAlignment="1">
      <alignment horizontal="right"/>
    </xf>
    <xf numFmtId="0" fontId="17" fillId="0" borderId="0" xfId="8" applyFont="1"/>
    <xf numFmtId="0" fontId="28" fillId="0" borderId="0" xfId="8" applyFont="1"/>
    <xf numFmtId="0" fontId="20" fillId="0" borderId="51" xfId="8" applyFont="1" applyBorder="1" applyAlignment="1">
      <alignment horizontal="center" vertical="center" wrapText="1"/>
    </xf>
    <xf numFmtId="0" fontId="20" fillId="0" borderId="61" xfId="8" applyFont="1" applyBorder="1" applyAlignment="1">
      <alignment horizontal="center" vertical="center" wrapText="1"/>
    </xf>
    <xf numFmtId="0" fontId="28" fillId="0" borderId="51" xfId="8" applyFont="1" applyBorder="1" applyAlignment="1">
      <alignment horizontal="center" vertical="center" wrapText="1"/>
    </xf>
    <xf numFmtId="0" fontId="25" fillId="0" borderId="51" xfId="8" applyFont="1" applyBorder="1" applyAlignment="1">
      <alignment horizontal="center" vertical="center" wrapText="1"/>
    </xf>
    <xf numFmtId="0" fontId="20" fillId="0" borderId="15" xfId="8" applyFont="1" applyBorder="1" applyAlignment="1">
      <alignment horizontal="center" vertical="center" wrapText="1"/>
    </xf>
    <xf numFmtId="0" fontId="40" fillId="0" borderId="0" xfId="3"/>
    <xf numFmtId="0" fontId="20" fillId="0" borderId="42" xfId="8" applyFont="1" applyBorder="1" applyAlignment="1">
      <alignment horizontal="center" vertical="center"/>
    </xf>
    <xf numFmtId="0" fontId="25" fillId="0" borderId="68" xfId="8" applyFont="1" applyBorder="1" applyAlignment="1">
      <alignment horizontal="center" vertical="center" wrapText="1"/>
    </xf>
    <xf numFmtId="1" fontId="0" fillId="0" borderId="0" xfId="8" applyNumberFormat="1" applyFont="1" applyAlignment="1">
      <alignment vertical="center"/>
    </xf>
    <xf numFmtId="0" fontId="0" fillId="0" borderId="0" xfId="8" applyFont="1" applyAlignment="1">
      <alignment vertical="center"/>
    </xf>
    <xf numFmtId="0" fontId="25" fillId="0" borderId="6" xfId="8" applyFont="1" applyBorder="1" applyAlignment="1">
      <alignment horizontal="center" wrapText="1"/>
    </xf>
    <xf numFmtId="173" fontId="20" fillId="6" borderId="71" xfId="8" applyNumberFormat="1" applyFont="1" applyFill="1" applyBorder="1" applyAlignment="1">
      <alignment horizontal="right" vertical="center"/>
    </xf>
    <xf numFmtId="175" fontId="20" fillId="6" borderId="21" xfId="8" applyNumberFormat="1" applyFont="1" applyFill="1" applyBorder="1" applyAlignment="1">
      <alignment horizontal="right" vertical="center"/>
    </xf>
    <xf numFmtId="1" fontId="0" fillId="0" borderId="0" xfId="8" applyNumberFormat="1" applyFont="1" applyFill="1"/>
    <xf numFmtId="0" fontId="0" fillId="0" borderId="0" xfId="8" applyFont="1" applyFill="1"/>
    <xf numFmtId="0" fontId="0" fillId="0" borderId="0" xfId="7" applyFont="1" applyFill="1" applyBorder="1"/>
    <xf numFmtId="0" fontId="40" fillId="0" borderId="0" xfId="3" applyFill="1"/>
    <xf numFmtId="0" fontId="22" fillId="0" borderId="0" xfId="7" applyFont="1" applyFill="1" applyBorder="1"/>
    <xf numFmtId="169" fontId="25" fillId="0" borderId="0" xfId="7" applyNumberFormat="1" applyFont="1" applyAlignment="1"/>
    <xf numFmtId="0" fontId="40" fillId="0" borderId="0" xfId="3" applyAlignment="1"/>
    <xf numFmtId="0" fontId="26" fillId="0" borderId="0" xfId="12" applyFont="1" applyAlignment="1">
      <alignment horizontal="right"/>
    </xf>
    <xf numFmtId="0" fontId="22" fillId="0" borderId="73" xfId="12" applyFont="1" applyBorder="1" applyAlignment="1">
      <alignment horizontal="center"/>
    </xf>
    <xf numFmtId="0" fontId="22" fillId="0" borderId="47" xfId="12" applyFont="1" applyBorder="1" applyAlignment="1">
      <alignment horizontal="center"/>
    </xf>
    <xf numFmtId="0" fontId="22" fillId="0" borderId="74" xfId="12" applyFont="1" applyBorder="1" applyAlignment="1">
      <alignment horizontal="center"/>
    </xf>
    <xf numFmtId="0" fontId="22" fillId="4" borderId="52" xfId="12" applyFont="1" applyFill="1" applyBorder="1" applyAlignment="1">
      <alignment horizontal="center"/>
    </xf>
    <xf numFmtId="0" fontId="22" fillId="0" borderId="0" xfId="12" applyFont="1" applyFill="1" applyBorder="1" applyAlignment="1">
      <alignment horizontal="center"/>
    </xf>
    <xf numFmtId="171" fontId="22" fillId="0" borderId="0" xfId="12" applyNumberFormat="1" applyFont="1" applyFill="1" applyBorder="1"/>
    <xf numFmtId="176" fontId="22" fillId="0" borderId="0" xfId="12" applyNumberFormat="1" applyFont="1" applyFill="1" applyBorder="1" applyAlignment="1">
      <alignment horizontal="center"/>
    </xf>
    <xf numFmtId="0" fontId="0" fillId="0" borderId="0" xfId="7" applyFont="1"/>
    <xf numFmtId="169" fontId="22" fillId="0" borderId="0" xfId="7" applyNumberFormat="1" applyFont="1" applyAlignment="1">
      <alignment horizontal="right"/>
    </xf>
    <xf numFmtId="0" fontId="22" fillId="0" borderId="0" xfId="12" applyFont="1" applyBorder="1" applyAlignment="1"/>
    <xf numFmtId="0" fontId="24" fillId="0" borderId="0" xfId="3" applyFont="1" applyAlignment="1"/>
    <xf numFmtId="173" fontId="22" fillId="0" borderId="0" xfId="12" applyNumberFormat="1" applyFont="1"/>
    <xf numFmtId="0" fontId="34" fillId="0" borderId="0" xfId="12" applyFont="1" applyAlignment="1">
      <alignment horizontal="left"/>
    </xf>
    <xf numFmtId="167" fontId="25" fillId="0" borderId="78" xfId="9" applyNumberFormat="1" applyFont="1" applyBorder="1" applyAlignment="1">
      <alignment horizontal="center" vertical="center" wrapText="1"/>
    </xf>
    <xf numFmtId="181" fontId="25" fillId="0" borderId="79" xfId="9" applyNumberFormat="1" applyFont="1" applyFill="1" applyBorder="1" applyAlignment="1">
      <alignment horizontal="right" vertical="center"/>
    </xf>
    <xf numFmtId="0" fontId="20" fillId="0" borderId="0" xfId="3" applyFont="1" applyAlignment="1">
      <alignment horizontal="center" vertical="center"/>
    </xf>
    <xf numFmtId="0" fontId="44" fillId="0" borderId="0" xfId="2"/>
    <xf numFmtId="0" fontId="44" fillId="0" borderId="0" xfId="2" applyFill="1" applyAlignment="1">
      <alignment horizontal="centerContinuous" vertical="center"/>
    </xf>
    <xf numFmtId="0" fontId="44" fillId="0" borderId="0" xfId="2" applyFill="1"/>
    <xf numFmtId="171" fontId="44" fillId="0" borderId="0" xfId="2" applyNumberFormat="1" applyBorder="1"/>
    <xf numFmtId="183" fontId="44" fillId="0" borderId="0" xfId="2" applyNumberFormat="1" applyBorder="1"/>
    <xf numFmtId="0" fontId="44" fillId="0" borderId="0" xfId="2" applyBorder="1"/>
    <xf numFmtId="182" fontId="44" fillId="0" borderId="0" xfId="2" applyNumberFormat="1" applyBorder="1"/>
    <xf numFmtId="174" fontId="44" fillId="0" borderId="0" xfId="2" applyNumberFormat="1" applyBorder="1" applyAlignment="1">
      <alignment horizontal="right" vertical="center"/>
    </xf>
    <xf numFmtId="0" fontId="44" fillId="7" borderId="0" xfId="2" applyFill="1" applyAlignment="1">
      <alignment horizontal="centerContinuous" vertical="center"/>
    </xf>
    <xf numFmtId="0" fontId="45" fillId="0" borderId="0" xfId="2" applyFont="1" applyFill="1" applyAlignment="1">
      <alignment horizontal="centerContinuous" vertical="center"/>
    </xf>
    <xf numFmtId="0" fontId="44" fillId="0" borderId="0" xfId="2" applyBorder="1" applyAlignment="1">
      <alignment horizontal="left"/>
    </xf>
    <xf numFmtId="0" fontId="26" fillId="0" borderId="83" xfId="12" applyFont="1" applyBorder="1" applyAlignment="1">
      <alignment horizontal="right"/>
    </xf>
    <xf numFmtId="0" fontId="40" fillId="0" borderId="0" xfId="0" applyFont="1"/>
    <xf numFmtId="172" fontId="22" fillId="0" borderId="0" xfId="12" applyNumberFormat="1" applyFont="1" applyFill="1" applyBorder="1" applyAlignment="1">
      <alignment horizontal="right"/>
    </xf>
    <xf numFmtId="0" fontId="0" fillId="0" borderId="0" xfId="0" applyFill="1" applyBorder="1"/>
    <xf numFmtId="0" fontId="22" fillId="5" borderId="93" xfId="12" applyFont="1" applyFill="1" applyBorder="1" applyAlignment="1">
      <alignment horizontal="center"/>
    </xf>
    <xf numFmtId="184" fontId="22" fillId="4" borderId="10" xfId="12" applyNumberFormat="1" applyFont="1" applyFill="1" applyBorder="1" applyAlignment="1">
      <alignment horizontal="right"/>
    </xf>
    <xf numFmtId="185" fontId="22" fillId="4" borderId="10" xfId="12" applyNumberFormat="1" applyFont="1" applyFill="1" applyBorder="1" applyAlignment="1">
      <alignment horizontal="right"/>
    </xf>
    <xf numFmtId="0" fontId="22" fillId="0" borderId="0" xfId="12" applyFont="1" applyAlignment="1">
      <alignment horizontal="left"/>
    </xf>
    <xf numFmtId="0" fontId="28" fillId="0" borderId="19" xfId="0" applyFont="1" applyBorder="1" applyAlignment="1">
      <alignment horizontal="center" vertical="center"/>
    </xf>
    <xf numFmtId="171" fontId="22" fillId="0" borderId="70" xfId="0" applyNumberFormat="1" applyFont="1" applyBorder="1"/>
    <xf numFmtId="171" fontId="22" fillId="0" borderId="48" xfId="0" applyNumberFormat="1" applyFont="1" applyBorder="1"/>
    <xf numFmtId="172" fontId="22" fillId="5" borderId="38" xfId="12" applyNumberFormat="1" applyFont="1" applyFill="1" applyBorder="1" applyAlignment="1"/>
    <xf numFmtId="171" fontId="22" fillId="0" borderId="46" xfId="0" applyNumberFormat="1" applyFont="1" applyBorder="1"/>
    <xf numFmtId="172" fontId="22" fillId="5" borderId="50" xfId="12" applyNumberFormat="1" applyFont="1" applyFill="1" applyBorder="1" applyAlignment="1">
      <alignment horizontal="right"/>
    </xf>
    <xf numFmtId="172" fontId="22" fillId="5" borderId="64" xfId="12" applyNumberFormat="1" applyFont="1" applyFill="1" applyBorder="1" applyAlignment="1">
      <alignment horizontal="right"/>
    </xf>
    <xf numFmtId="0" fontId="28" fillId="0" borderId="95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5" borderId="49" xfId="12" applyFont="1" applyFill="1" applyBorder="1" applyAlignment="1">
      <alignment horizontal="center"/>
    </xf>
    <xf numFmtId="0" fontId="22" fillId="0" borderId="74" xfId="0" applyFont="1" applyBorder="1" applyAlignment="1">
      <alignment horizontal="center"/>
    </xf>
    <xf numFmtId="171" fontId="22" fillId="0" borderId="57" xfId="0" applyNumberFormat="1" applyFont="1" applyBorder="1"/>
    <xf numFmtId="171" fontId="22" fillId="0" borderId="35" xfId="0" applyNumberFormat="1" applyFont="1" applyBorder="1"/>
    <xf numFmtId="0" fontId="28" fillId="0" borderId="95" xfId="0" applyFont="1" applyBorder="1" applyAlignment="1">
      <alignment horizontal="center" vertical="center"/>
    </xf>
    <xf numFmtId="171" fontId="22" fillId="0" borderId="96" xfId="0" applyNumberFormat="1" applyFont="1" applyBorder="1"/>
    <xf numFmtId="171" fontId="22" fillId="0" borderId="47" xfId="0" applyNumberFormat="1" applyFont="1" applyBorder="1"/>
    <xf numFmtId="171" fontId="22" fillId="0" borderId="74" xfId="0" applyNumberFormat="1" applyFont="1" applyBorder="1"/>
    <xf numFmtId="172" fontId="22" fillId="5" borderId="93" xfId="12" applyNumberFormat="1" applyFont="1" applyFill="1" applyBorder="1" applyAlignment="1"/>
    <xf numFmtId="171" fontId="22" fillId="0" borderId="45" xfId="0" applyNumberFormat="1" applyFont="1" applyBorder="1"/>
    <xf numFmtId="172" fontId="22" fillId="5" borderId="49" xfId="12" applyNumberFormat="1" applyFont="1" applyFill="1" applyBorder="1" applyAlignment="1">
      <alignment horizontal="right"/>
    </xf>
    <xf numFmtId="171" fontId="22" fillId="0" borderId="19" xfId="0" applyNumberFormat="1" applyFont="1" applyBorder="1"/>
    <xf numFmtId="171" fontId="22" fillId="0" borderId="5" xfId="0" applyNumberFormat="1" applyFont="1" applyBorder="1"/>
    <xf numFmtId="0" fontId="22" fillId="0" borderId="95" xfId="0" applyFont="1" applyBorder="1" applyAlignment="1">
      <alignment horizont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171" fontId="22" fillId="10" borderId="70" xfId="0" applyNumberFormat="1" applyFont="1" applyFill="1" applyBorder="1"/>
    <xf numFmtId="171" fontId="22" fillId="10" borderId="21" xfId="0" applyNumberFormat="1" applyFont="1" applyFill="1" applyBorder="1"/>
    <xf numFmtId="171" fontId="22" fillId="10" borderId="48" xfId="0" applyNumberFormat="1" applyFont="1" applyFill="1" applyBorder="1"/>
    <xf numFmtId="171" fontId="22" fillId="10" borderId="22" xfId="0" applyNumberFormat="1" applyFont="1" applyFill="1" applyBorder="1"/>
    <xf numFmtId="171" fontId="22" fillId="10" borderId="57" xfId="0" applyNumberFormat="1" applyFont="1" applyFill="1" applyBorder="1"/>
    <xf numFmtId="171" fontId="22" fillId="10" borderId="35" xfId="0" applyNumberFormat="1" applyFont="1" applyFill="1" applyBorder="1"/>
    <xf numFmtId="171" fontId="22" fillId="10" borderId="46" xfId="0" applyNumberFormat="1" applyFont="1" applyFill="1" applyBorder="1"/>
    <xf numFmtId="171" fontId="22" fillId="10" borderId="23" xfId="0" applyNumberFormat="1" applyFont="1" applyFill="1" applyBorder="1"/>
    <xf numFmtId="171" fontId="22" fillId="10" borderId="19" xfId="0" applyNumberFormat="1" applyFont="1" applyFill="1" applyBorder="1"/>
    <xf numFmtId="171" fontId="22" fillId="10" borderId="20" xfId="0" applyNumberFormat="1" applyFont="1" applyFill="1" applyBorder="1"/>
    <xf numFmtId="0" fontId="40" fillId="0" borderId="0" xfId="6" applyAlignment="1">
      <alignment horizontal="centerContinuous" vertical="center"/>
    </xf>
    <xf numFmtId="0" fontId="22" fillId="0" borderId="73" xfId="0" applyFont="1" applyBorder="1" applyAlignment="1">
      <alignment horizontal="center"/>
    </xf>
    <xf numFmtId="171" fontId="22" fillId="0" borderId="58" xfId="0" applyNumberFormat="1" applyFont="1" applyBorder="1"/>
    <xf numFmtId="171" fontId="22" fillId="0" borderId="32" xfId="0" applyNumberFormat="1" applyFont="1" applyBorder="1"/>
    <xf numFmtId="171" fontId="22" fillId="10" borderId="58" xfId="0" applyNumberFormat="1" applyFont="1" applyFill="1" applyBorder="1"/>
    <xf numFmtId="171" fontId="22" fillId="10" borderId="32" xfId="0" applyNumberFormat="1" applyFont="1" applyFill="1" applyBorder="1"/>
    <xf numFmtId="172" fontId="22" fillId="0" borderId="0" xfId="0" applyNumberFormat="1" applyFont="1" applyFill="1"/>
    <xf numFmtId="178" fontId="22" fillId="0" borderId="0" xfId="0" applyNumberFormat="1" applyFont="1" applyFill="1"/>
    <xf numFmtId="1" fontId="30" fillId="0" borderId="0" xfId="8" applyNumberFormat="1" applyFont="1" applyAlignment="1">
      <alignment vertical="center"/>
    </xf>
    <xf numFmtId="169" fontId="26" fillId="0" borderId="0" xfId="6" applyNumberFormat="1" applyFont="1" applyAlignment="1">
      <alignment horizontal="right" vertical="center"/>
    </xf>
    <xf numFmtId="169" fontId="28" fillId="0" borderId="0" xfId="6" applyNumberFormat="1" applyFont="1" applyAlignment="1">
      <alignment horizontal="right" vertical="center"/>
    </xf>
    <xf numFmtId="0" fontId="31" fillId="0" borderId="0" xfId="8" applyFont="1" applyAlignment="1">
      <alignment vertical="center"/>
    </xf>
    <xf numFmtId="0" fontId="20" fillId="0" borderId="0" xfId="8" applyFont="1" applyAlignment="1">
      <alignment vertical="center"/>
    </xf>
    <xf numFmtId="0" fontId="22" fillId="0" borderId="0" xfId="8" applyFont="1" applyAlignment="1">
      <alignment vertical="center"/>
    </xf>
    <xf numFmtId="0" fontId="25" fillId="0" borderId="115" xfId="8" applyFont="1" applyBorder="1" applyAlignment="1">
      <alignment horizontal="center" vertical="center" wrapText="1"/>
    </xf>
    <xf numFmtId="0" fontId="25" fillId="0" borderId="111" xfId="8" applyFont="1" applyBorder="1" applyAlignment="1">
      <alignment horizontal="center" vertical="center" wrapText="1"/>
    </xf>
    <xf numFmtId="0" fontId="25" fillId="0" borderId="116" xfId="8" applyFont="1" applyBorder="1" applyAlignment="1">
      <alignment horizontal="center" vertical="center" wrapText="1"/>
    </xf>
    <xf numFmtId="0" fontId="20" fillId="0" borderId="45" xfId="8" applyFont="1" applyBorder="1" applyAlignment="1">
      <alignment horizontal="center" vertical="center"/>
    </xf>
    <xf numFmtId="0" fontId="20" fillId="0" borderId="47" xfId="8" applyFont="1" applyBorder="1" applyAlignment="1">
      <alignment horizontal="center" vertical="center"/>
    </xf>
    <xf numFmtId="0" fontId="20" fillId="0" borderId="49" xfId="8" applyFont="1" applyBorder="1" applyAlignment="1">
      <alignment horizontal="center" vertical="center"/>
    </xf>
    <xf numFmtId="170" fontId="20" fillId="0" borderId="123" xfId="8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2" fontId="25" fillId="6" borderId="125" xfId="8" applyNumberFormat="1" applyFont="1" applyFill="1" applyBorder="1" applyAlignment="1">
      <alignment horizontal="right" vertical="center"/>
    </xf>
    <xf numFmtId="172" fontId="25" fillId="6" borderId="9" xfId="8" applyNumberFormat="1" applyFont="1" applyFill="1" applyBorder="1" applyAlignment="1">
      <alignment horizontal="right" vertical="center"/>
    </xf>
    <xf numFmtId="172" fontId="25" fillId="6" borderId="126" xfId="8" applyNumberFormat="1" applyFont="1" applyFill="1" applyBorder="1" applyAlignment="1">
      <alignment horizontal="right" vertical="center"/>
    </xf>
    <xf numFmtId="172" fontId="25" fillId="6" borderId="13" xfId="8" applyNumberFormat="1" applyFont="1" applyFill="1" applyBorder="1" applyAlignment="1">
      <alignment horizontal="right" vertical="center"/>
    </xf>
    <xf numFmtId="172" fontId="25" fillId="6" borderId="53" xfId="8" applyNumberFormat="1" applyFont="1" applyFill="1" applyBorder="1" applyAlignment="1">
      <alignment horizontal="right" vertical="center"/>
    </xf>
    <xf numFmtId="172" fontId="22" fillId="4" borderId="128" xfId="12" applyNumberFormat="1" applyFont="1" applyFill="1" applyBorder="1" applyAlignment="1"/>
    <xf numFmtId="172" fontId="22" fillId="4" borderId="129" xfId="12" applyNumberFormat="1" applyFont="1" applyFill="1" applyBorder="1" applyAlignment="1"/>
    <xf numFmtId="172" fontId="22" fillId="4" borderId="130" xfId="12" applyNumberFormat="1" applyFont="1" applyFill="1" applyBorder="1" applyAlignment="1"/>
    <xf numFmtId="172" fontId="22" fillId="5" borderId="131" xfId="12" applyNumberFormat="1" applyFont="1" applyFill="1" applyBorder="1" applyAlignment="1"/>
    <xf numFmtId="172" fontId="22" fillId="5" borderId="131" xfId="12" applyNumberFormat="1" applyFont="1" applyFill="1" applyBorder="1" applyAlignment="1">
      <alignment horizontal="right"/>
    </xf>
    <xf numFmtId="172" fontId="22" fillId="0" borderId="128" xfId="12" applyNumberFormat="1" applyFont="1" applyFill="1" applyBorder="1" applyAlignment="1"/>
    <xf numFmtId="172" fontId="22" fillId="0" borderId="129" xfId="12" applyNumberFormat="1" applyFont="1" applyFill="1" applyBorder="1" applyAlignment="1"/>
    <xf numFmtId="172" fontId="22" fillId="0" borderId="130" xfId="12" applyNumberFormat="1" applyFont="1" applyFill="1" applyBorder="1" applyAlignment="1"/>
    <xf numFmtId="0" fontId="25" fillId="0" borderId="68" xfId="8" applyFont="1" applyBorder="1" applyAlignment="1">
      <alignment vertical="center"/>
    </xf>
    <xf numFmtId="0" fontId="25" fillId="0" borderId="18" xfId="8" applyFont="1" applyBorder="1" applyAlignment="1">
      <alignment horizontal="center" vertical="center" wrapText="1"/>
    </xf>
    <xf numFmtId="0" fontId="25" fillId="0" borderId="134" xfId="8" applyFont="1" applyBorder="1" applyAlignment="1">
      <alignment horizontal="center" vertical="center" wrapText="1"/>
    </xf>
    <xf numFmtId="0" fontId="25" fillId="0" borderId="135" xfId="8" applyFont="1" applyBorder="1" applyAlignment="1">
      <alignment horizontal="center" vertical="center" wrapText="1"/>
    </xf>
    <xf numFmtId="0" fontId="25" fillId="0" borderId="136" xfId="8" applyFont="1" applyBorder="1" applyAlignment="1">
      <alignment horizontal="center" vertical="center" wrapText="1"/>
    </xf>
    <xf numFmtId="0" fontId="25" fillId="0" borderId="139" xfId="8" applyFont="1" applyBorder="1" applyAlignment="1">
      <alignment horizontal="center" vertical="center" wrapText="1"/>
    </xf>
    <xf numFmtId="0" fontId="25" fillId="0" borderId="140" xfId="8" applyFont="1" applyBorder="1" applyAlignment="1">
      <alignment horizontal="center" vertical="center" wrapText="1"/>
    </xf>
    <xf numFmtId="172" fontId="20" fillId="0" borderId="137" xfId="8" applyNumberFormat="1" applyFont="1" applyFill="1" applyBorder="1" applyAlignment="1">
      <alignment horizontal="right" vertical="center"/>
    </xf>
    <xf numFmtId="172" fontId="20" fillId="0" borderId="138" xfId="8" applyNumberFormat="1" applyFont="1" applyFill="1" applyBorder="1" applyAlignment="1">
      <alignment horizontal="right" vertical="center"/>
    </xf>
    <xf numFmtId="172" fontId="25" fillId="6" borderId="132" xfId="8" applyNumberFormat="1" applyFont="1" applyFill="1" applyBorder="1" applyAlignment="1">
      <alignment horizontal="right" vertical="center"/>
    </xf>
    <xf numFmtId="172" fontId="25" fillId="6" borderId="11" xfId="8" applyNumberFormat="1" applyFont="1" applyFill="1" applyBorder="1" applyAlignment="1">
      <alignment horizontal="right" vertical="center"/>
    </xf>
    <xf numFmtId="172" fontId="25" fillId="6" borderId="42" xfId="8" applyNumberFormat="1" applyFont="1" applyFill="1" applyBorder="1" applyAlignment="1">
      <alignment horizontal="right" vertical="center"/>
    </xf>
    <xf numFmtId="172" fontId="25" fillId="6" borderId="51" xfId="8" applyNumberFormat="1" applyFont="1" applyFill="1" applyBorder="1" applyAlignment="1">
      <alignment horizontal="right" vertical="center"/>
    </xf>
    <xf numFmtId="172" fontId="25" fillId="6" borderId="77" xfId="8" applyNumberFormat="1" applyFont="1" applyFill="1" applyBorder="1" applyAlignment="1">
      <alignment horizontal="right" vertical="center"/>
    </xf>
    <xf numFmtId="172" fontId="25" fillId="6" borderId="69" xfId="8" applyNumberFormat="1" applyFont="1" applyFill="1" applyBorder="1" applyAlignment="1">
      <alignment horizontal="right" vertical="center"/>
    </xf>
    <xf numFmtId="175" fontId="25" fillId="9" borderId="17" xfId="8" applyNumberFormat="1" applyFont="1" applyFill="1" applyBorder="1" applyAlignment="1">
      <alignment horizontal="right" vertical="center"/>
    </xf>
    <xf numFmtId="175" fontId="25" fillId="14" borderId="133" xfId="8" applyNumberFormat="1" applyFont="1" applyFill="1" applyBorder="1" applyAlignment="1">
      <alignment horizontal="right" vertical="center"/>
    </xf>
    <xf numFmtId="172" fontId="20" fillId="0" borderId="141" xfId="8" applyNumberFormat="1" applyFont="1" applyFill="1" applyBorder="1" applyAlignment="1">
      <alignment horizontal="right" vertical="center"/>
    </xf>
    <xf numFmtId="175" fontId="25" fillId="14" borderId="142" xfId="8" applyNumberFormat="1" applyFont="1" applyFill="1" applyBorder="1" applyAlignment="1">
      <alignment horizontal="right" vertical="center"/>
    </xf>
    <xf numFmtId="187" fontId="20" fillId="0" borderId="23" xfId="8" applyNumberFormat="1" applyFont="1" applyBorder="1" applyAlignment="1">
      <alignment vertical="center"/>
    </xf>
    <xf numFmtId="187" fontId="20" fillId="0" borderId="22" xfId="8" applyNumberFormat="1" applyFont="1" applyBorder="1" applyAlignment="1">
      <alignment vertical="center"/>
    </xf>
    <xf numFmtId="169" fontId="22" fillId="0" borderId="0" xfId="6" applyNumberFormat="1" applyFont="1" applyBorder="1" applyAlignment="1">
      <alignment horizontal="right"/>
    </xf>
    <xf numFmtId="0" fontId="0" fillId="0" borderId="0" xfId="0" applyAlignment="1"/>
    <xf numFmtId="0" fontId="22" fillId="0" borderId="0" xfId="12" applyFont="1" applyBorder="1" applyAlignment="1">
      <alignment horizontal="center" vertical="center"/>
    </xf>
    <xf numFmtId="0" fontId="28" fillId="0" borderId="0" xfId="12" applyFont="1" applyBorder="1" applyAlignment="1">
      <alignment horizontal="center"/>
    </xf>
    <xf numFmtId="0" fontId="22" fillId="0" borderId="76" xfId="12" applyFont="1" applyBorder="1" applyAlignment="1">
      <alignment horizontal="center"/>
    </xf>
    <xf numFmtId="0" fontId="22" fillId="0" borderId="1" xfId="12" applyFont="1" applyBorder="1" applyAlignment="1">
      <alignment horizontal="center" vertical="center"/>
    </xf>
    <xf numFmtId="0" fontId="22" fillId="0" borderId="55" xfId="12" applyFont="1" applyBorder="1" applyAlignment="1">
      <alignment horizontal="center" vertical="center"/>
    </xf>
    <xf numFmtId="0" fontId="28" fillId="0" borderId="0" xfId="8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7" fontId="20" fillId="0" borderId="0" xfId="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7" fontId="20" fillId="0" borderId="9" xfId="8" applyNumberFormat="1" applyFont="1" applyFill="1" applyBorder="1" applyAlignment="1">
      <alignment horizontal="right" vertical="center"/>
    </xf>
    <xf numFmtId="187" fontId="20" fillId="0" borderId="54" xfId="8" applyNumberFormat="1" applyFont="1" applyFill="1" applyBorder="1" applyAlignment="1">
      <alignment horizontal="right" vertical="center"/>
    </xf>
    <xf numFmtId="187" fontId="20" fillId="0" borderId="11" xfId="8" applyNumberFormat="1" applyFont="1" applyFill="1" applyBorder="1" applyAlignment="1">
      <alignment horizontal="right" vertical="center"/>
    </xf>
    <xf numFmtId="187" fontId="20" fillId="0" borderId="18" xfId="8" applyNumberFormat="1" applyFont="1" applyFill="1" applyBorder="1" applyAlignment="1">
      <alignment horizontal="right" vertical="center"/>
    </xf>
    <xf numFmtId="0" fontId="22" fillId="0" borderId="128" xfId="12" applyFont="1" applyBorder="1" applyAlignment="1">
      <alignment horizontal="center"/>
    </xf>
    <xf numFmtId="172" fontId="22" fillId="0" borderId="128" xfId="12" applyNumberFormat="1" applyFont="1" applyBorder="1" applyAlignment="1"/>
    <xf numFmtId="187" fontId="35" fillId="4" borderId="128" xfId="12" applyNumberFormat="1" applyFont="1" applyFill="1" applyBorder="1" applyAlignment="1"/>
    <xf numFmtId="0" fontId="22" fillId="0" borderId="129" xfId="12" applyFont="1" applyBorder="1" applyAlignment="1">
      <alignment horizontal="center"/>
    </xf>
    <xf numFmtId="172" fontId="22" fillId="0" borderId="129" xfId="12" applyNumberFormat="1" applyFont="1" applyBorder="1" applyAlignment="1"/>
    <xf numFmtId="187" fontId="35" fillId="4" borderId="129" xfId="12" applyNumberFormat="1" applyFont="1" applyFill="1" applyBorder="1" applyAlignment="1"/>
    <xf numFmtId="172" fontId="22" fillId="0" borderId="129" xfId="0" applyNumberFormat="1" applyFont="1" applyBorder="1" applyAlignment="1"/>
    <xf numFmtId="0" fontId="22" fillId="0" borderId="130" xfId="12" applyFont="1" applyBorder="1" applyAlignment="1">
      <alignment horizontal="center"/>
    </xf>
    <xf numFmtId="172" fontId="22" fillId="0" borderId="130" xfId="12" applyNumberFormat="1" applyFont="1" applyBorder="1" applyAlignment="1"/>
    <xf numFmtId="187" fontId="35" fillId="4" borderId="130" xfId="12" applyNumberFormat="1" applyFont="1" applyFill="1" applyBorder="1" applyAlignment="1"/>
    <xf numFmtId="0" fontId="22" fillId="5" borderId="131" xfId="12" applyFont="1" applyFill="1" applyBorder="1" applyAlignment="1">
      <alignment horizontal="center"/>
    </xf>
    <xf numFmtId="172" fontId="22" fillId="11" borderId="131" xfId="12" applyNumberFormat="1" applyFont="1" applyFill="1" applyBorder="1" applyAlignment="1"/>
    <xf numFmtId="187" fontId="35" fillId="5" borderId="131" xfId="12" applyNumberFormat="1" applyFont="1" applyFill="1" applyBorder="1" applyAlignment="1"/>
    <xf numFmtId="187" fontId="35" fillId="5" borderId="131" xfId="12" applyNumberFormat="1" applyFont="1" applyFill="1" applyBorder="1" applyAlignment="1">
      <alignment horizontal="right"/>
    </xf>
    <xf numFmtId="187" fontId="35" fillId="4" borderId="1" xfId="12" applyNumberFormat="1" applyFont="1" applyFill="1" applyBorder="1" applyAlignment="1">
      <alignment horizontal="right"/>
    </xf>
    <xf numFmtId="187" fontId="35" fillId="4" borderId="129" xfId="12" applyNumberFormat="1" applyFont="1" applyFill="1" applyBorder="1" applyAlignment="1">
      <alignment horizontal="right"/>
    </xf>
    <xf numFmtId="0" fontId="28" fillId="0" borderId="0" xfId="12" applyFont="1" applyBorder="1" applyAlignment="1">
      <alignment horizontal="center" vertical="center"/>
    </xf>
    <xf numFmtId="0" fontId="25" fillId="0" borderId="0" xfId="12" applyFont="1" applyAlignment="1">
      <alignment vertical="center"/>
    </xf>
    <xf numFmtId="49" fontId="22" fillId="0" borderId="1" xfId="12" applyNumberFormat="1" applyFont="1" applyBorder="1" applyAlignment="1">
      <alignment horizontal="center" vertical="center"/>
    </xf>
    <xf numFmtId="174" fontId="35" fillId="0" borderId="128" xfId="12" applyNumberFormat="1" applyFont="1" applyBorder="1" applyAlignment="1"/>
    <xf numFmtId="174" fontId="35" fillId="0" borderId="129" xfId="12" applyNumberFormat="1" applyFont="1" applyBorder="1" applyAlignment="1"/>
    <xf numFmtId="174" fontId="35" fillId="0" borderId="130" xfId="12" applyNumberFormat="1" applyFont="1" applyBorder="1" applyAlignment="1"/>
    <xf numFmtId="174" fontId="35" fillId="5" borderId="131" xfId="12" applyNumberFormat="1" applyFont="1" applyFill="1" applyBorder="1" applyAlignment="1"/>
    <xf numFmtId="174" fontId="35" fillId="5" borderId="131" xfId="12" applyNumberFormat="1" applyFont="1" applyFill="1" applyBorder="1" applyAlignment="1">
      <alignment horizontal="right"/>
    </xf>
    <xf numFmtId="174" fontId="35" fillId="4" borderId="1" xfId="12" applyNumberFormat="1" applyFont="1" applyFill="1" applyBorder="1" applyAlignment="1">
      <alignment horizontal="right"/>
    </xf>
    <xf numFmtId="0" fontId="0" fillId="0" borderId="0" xfId="12" applyFont="1" applyAlignment="1">
      <alignment vertical="center"/>
    </xf>
    <xf numFmtId="0" fontId="0" fillId="0" borderId="95" xfId="8" applyFont="1" applyBorder="1" applyAlignment="1">
      <alignment horizontal="center" vertical="center" wrapText="1"/>
    </xf>
    <xf numFmtId="176" fontId="22" fillId="6" borderId="144" xfId="15" applyNumberFormat="1" applyFont="1" applyFill="1" applyBorder="1" applyAlignment="1">
      <alignment horizontal="center" vertical="center"/>
    </xf>
    <xf numFmtId="176" fontId="22" fillId="6" borderId="145" xfId="15" applyNumberFormat="1" applyFont="1" applyFill="1" applyBorder="1" applyAlignment="1">
      <alignment horizontal="center" vertical="center"/>
    </xf>
    <xf numFmtId="0" fontId="0" fillId="0" borderId="0" xfId="12" applyFont="1" applyFill="1" applyBorder="1" applyAlignment="1">
      <alignment horizontal="left"/>
    </xf>
    <xf numFmtId="0" fontId="22" fillId="0" borderId="0" xfId="25" applyFont="1" applyAlignment="1">
      <alignment horizontal="left"/>
    </xf>
    <xf numFmtId="0" fontId="40" fillId="0" borderId="0" xfId="25" applyFont="1"/>
    <xf numFmtId="49" fontId="22" fillId="0" borderId="0" xfId="25" applyNumberFormat="1" applyFont="1" applyAlignment="1">
      <alignment horizontal="right"/>
    </xf>
    <xf numFmtId="0" fontId="22" fillId="0" borderId="0" xfId="25" applyFont="1" applyBorder="1" applyAlignment="1">
      <alignment horizontal="center"/>
    </xf>
    <xf numFmtId="0" fontId="22" fillId="0" borderId="0" xfId="25" applyFont="1" applyBorder="1" applyAlignment="1">
      <alignment horizontal="center" vertical="center"/>
    </xf>
    <xf numFmtId="0" fontId="22" fillId="0" borderId="0" xfId="25" applyFont="1" applyBorder="1" applyAlignment="1">
      <alignment vertical="center"/>
    </xf>
    <xf numFmtId="0" fontId="48" fillId="0" borderId="153" xfId="25" applyFont="1" applyBorder="1" applyAlignment="1">
      <alignment horizontal="center" vertical="center"/>
    </xf>
    <xf numFmtId="0" fontId="22" fillId="0" borderId="154" xfId="25" applyFont="1" applyBorder="1" applyAlignment="1">
      <alignment horizontal="center" vertical="center" wrapText="1"/>
    </xf>
    <xf numFmtId="0" fontId="22" fillId="0" borderId="155" xfId="25" applyFont="1" applyBorder="1" applyAlignment="1">
      <alignment horizontal="center" vertical="center" wrapText="1"/>
    </xf>
    <xf numFmtId="0" fontId="22" fillId="0" borderId="156" xfId="25" applyFont="1" applyBorder="1" applyAlignment="1">
      <alignment horizontal="center" vertical="center" wrapText="1"/>
    </xf>
    <xf numFmtId="0" fontId="22" fillId="0" borderId="157" xfId="25" applyFont="1" applyBorder="1" applyAlignment="1">
      <alignment horizontal="center" vertical="center" wrapText="1"/>
    </xf>
    <xf numFmtId="0" fontId="22" fillId="0" borderId="0" xfId="25" applyFont="1" applyBorder="1" applyAlignment="1">
      <alignment horizontal="center" vertical="center" wrapText="1"/>
    </xf>
    <xf numFmtId="0" fontId="22" fillId="0" borderId="112" xfId="25" applyFont="1" applyBorder="1" applyAlignment="1">
      <alignment horizontal="center" vertical="center" wrapText="1"/>
    </xf>
    <xf numFmtId="0" fontId="48" fillId="0" borderId="80" xfId="25" applyFont="1" applyBorder="1" applyAlignment="1">
      <alignment horizontal="center" vertical="center"/>
    </xf>
    <xf numFmtId="0" fontId="40" fillId="0" borderId="84" xfId="25" applyFont="1" applyBorder="1" applyAlignment="1">
      <alignment horizontal="center" vertical="center"/>
    </xf>
    <xf numFmtId="0" fontId="40" fillId="0" borderId="86" xfId="25" applyFont="1" applyBorder="1" applyAlignment="1">
      <alignment horizontal="center" vertical="center"/>
    </xf>
    <xf numFmtId="0" fontId="40" fillId="0" borderId="82" xfId="25" applyFont="1" applyBorder="1" applyAlignment="1">
      <alignment horizontal="center" vertical="center"/>
    </xf>
    <xf numFmtId="172" fontId="40" fillId="0" borderId="84" xfId="25" applyNumberFormat="1" applyFont="1" applyBorder="1" applyAlignment="1">
      <alignment vertical="center"/>
    </xf>
    <xf numFmtId="172" fontId="40" fillId="0" borderId="86" xfId="25" applyNumberFormat="1" applyFont="1" applyBorder="1" applyAlignment="1">
      <alignment vertical="center"/>
    </xf>
    <xf numFmtId="3" fontId="40" fillId="0" borderId="0" xfId="25" applyNumberFormat="1" applyFont="1" applyBorder="1" applyAlignment="1">
      <alignment vertical="center"/>
    </xf>
    <xf numFmtId="0" fontId="40" fillId="0" borderId="0" xfId="25" applyFont="1" applyAlignment="1">
      <alignment vertical="center"/>
    </xf>
    <xf numFmtId="172" fontId="40" fillId="0" borderId="158" xfId="25" applyNumberFormat="1" applyFont="1" applyBorder="1" applyAlignment="1">
      <alignment vertical="center"/>
    </xf>
    <xf numFmtId="10" fontId="22" fillId="0" borderId="0" xfId="25" applyNumberFormat="1" applyFont="1" applyBorder="1" applyAlignment="1">
      <alignment vertical="center"/>
    </xf>
    <xf numFmtId="172" fontId="40" fillId="0" borderId="82" xfId="25" applyNumberFormat="1" applyFont="1" applyBorder="1" applyAlignment="1">
      <alignment vertical="center"/>
    </xf>
    <xf numFmtId="0" fontId="40" fillId="0" borderId="0" xfId="25" applyFont="1" applyBorder="1" applyAlignment="1">
      <alignment vertical="center"/>
    </xf>
    <xf numFmtId="172" fontId="22" fillId="0" borderId="82" xfId="25" applyNumberFormat="1" applyFont="1" applyBorder="1" applyAlignment="1">
      <alignment vertical="center"/>
    </xf>
    <xf numFmtId="172" fontId="40" fillId="0" borderId="0" xfId="25" applyNumberFormat="1" applyFont="1"/>
    <xf numFmtId="0" fontId="22" fillId="0" borderId="0" xfId="25" applyFont="1" applyFill="1" applyBorder="1" applyAlignment="1">
      <alignment vertical="center"/>
    </xf>
    <xf numFmtId="3" fontId="22" fillId="0" borderId="127" xfId="25" applyNumberFormat="1" applyFont="1" applyFill="1" applyBorder="1" applyAlignment="1">
      <alignment horizontal="center" vertical="center"/>
    </xf>
    <xf numFmtId="0" fontId="40" fillId="0" borderId="0" xfId="25" applyFont="1" applyAlignment="1">
      <alignment horizontal="center" vertical="center"/>
    </xf>
    <xf numFmtId="9" fontId="22" fillId="0" borderId="87" xfId="25" applyNumberFormat="1" applyFont="1" applyFill="1" applyBorder="1" applyAlignment="1">
      <alignment horizontal="center" vertical="center" wrapText="1"/>
    </xf>
    <xf numFmtId="0" fontId="22" fillId="0" borderId="0" xfId="25" applyFont="1" applyFill="1" applyBorder="1" applyAlignment="1">
      <alignment horizontal="center" vertical="center" wrapText="1"/>
    </xf>
    <xf numFmtId="172" fontId="22" fillId="17" borderId="84" xfId="25" applyNumberFormat="1" applyFont="1" applyFill="1" applyBorder="1" applyAlignment="1">
      <alignment horizontal="right" vertical="center"/>
    </xf>
    <xf numFmtId="0" fontId="22" fillId="0" borderId="0" xfId="25" applyFont="1" applyFill="1" applyBorder="1" applyAlignment="1">
      <alignment horizontal="center" vertical="center"/>
    </xf>
    <xf numFmtId="0" fontId="40" fillId="0" borderId="0" xfId="25" applyFont="1" applyFill="1" applyBorder="1"/>
    <xf numFmtId="176" fontId="22" fillId="17" borderId="84" xfId="25" applyNumberFormat="1" applyFont="1" applyFill="1" applyBorder="1"/>
    <xf numFmtId="176" fontId="22" fillId="17" borderId="82" xfId="25" applyNumberFormat="1" applyFont="1" applyFill="1" applyBorder="1"/>
    <xf numFmtId="176" fontId="22" fillId="0" borderId="0" xfId="25" applyNumberFormat="1" applyFont="1"/>
    <xf numFmtId="176" fontId="22" fillId="17" borderId="82" xfId="25" applyNumberFormat="1" applyFont="1" applyFill="1" applyBorder="1" applyAlignment="1"/>
    <xf numFmtId="176" fontId="22" fillId="0" borderId="0" xfId="25" applyNumberFormat="1" applyFont="1" applyAlignment="1"/>
    <xf numFmtId="174" fontId="44" fillId="0" borderId="0" xfId="2" applyNumberFormat="1" applyFill="1" applyBorder="1" applyAlignment="1">
      <alignment horizontal="right" vertical="center"/>
    </xf>
    <xf numFmtId="0" fontId="44" fillId="0" borderId="0" xfId="2" applyFill="1" applyAlignment="1">
      <alignment vertical="center"/>
    </xf>
    <xf numFmtId="0" fontId="40" fillId="0" borderId="164" xfId="25" applyFont="1" applyBorder="1" applyAlignment="1">
      <alignment horizontal="center" vertical="center" wrapText="1"/>
    </xf>
    <xf numFmtId="171" fontId="40" fillId="0" borderId="0" xfId="25" applyNumberFormat="1" applyFont="1"/>
    <xf numFmtId="0" fontId="51" fillId="0" borderId="0" xfId="25" applyFont="1"/>
    <xf numFmtId="0" fontId="22" fillId="19" borderId="127" xfId="25" applyFont="1" applyFill="1" applyBorder="1" applyAlignment="1">
      <alignment horizontal="center" vertical="center"/>
    </xf>
    <xf numFmtId="0" fontId="40" fillId="0" borderId="87" xfId="25" applyFont="1" applyBorder="1"/>
    <xf numFmtId="171" fontId="40" fillId="8" borderId="127" xfId="25" applyNumberFormat="1" applyFont="1" applyFill="1" applyBorder="1" applyAlignment="1">
      <alignment vertical="center"/>
    </xf>
    <xf numFmtId="171" fontId="40" fillId="0" borderId="127" xfId="25" applyNumberFormat="1" applyFont="1" applyBorder="1" applyAlignment="1">
      <alignment vertical="center"/>
    </xf>
    <xf numFmtId="171" fontId="40" fillId="0" borderId="174" xfId="25" applyNumberFormat="1" applyFont="1" applyBorder="1" applyAlignment="1">
      <alignment vertical="center"/>
    </xf>
    <xf numFmtId="171" fontId="40" fillId="19" borderId="127" xfId="25" applyNumberFormat="1" applyFont="1" applyFill="1" applyBorder="1" applyAlignment="1">
      <alignment vertical="center"/>
    </xf>
    <xf numFmtId="0" fontId="40" fillId="19" borderId="127" xfId="25" applyFont="1" applyFill="1" applyBorder="1"/>
    <xf numFmtId="0" fontId="0" fillId="0" borderId="0" xfId="12" applyFont="1" applyAlignment="1">
      <alignment horizontal="left" vertical="center"/>
    </xf>
    <xf numFmtId="0" fontId="22" fillId="21" borderId="1" xfId="13" applyFont="1" applyFill="1" applyBorder="1" applyAlignment="1">
      <alignment horizontal="center"/>
    </xf>
    <xf numFmtId="171" fontId="22" fillId="21" borderId="1" xfId="13" applyNumberFormat="1" applyFont="1" applyFill="1" applyBorder="1" applyAlignment="1">
      <alignment horizontal="right"/>
    </xf>
    <xf numFmtId="169" fontId="22" fillId="0" borderId="0" xfId="6" applyNumberFormat="1" applyFont="1" applyBorder="1" applyAlignment="1">
      <alignment horizontal="right"/>
    </xf>
    <xf numFmtId="0" fontId="19" fillId="0" borderId="0" xfId="9" applyFont="1" applyBorder="1" applyAlignment="1">
      <alignment horizontal="center" vertical="center" wrapText="1"/>
    </xf>
    <xf numFmtId="0" fontId="22" fillId="0" borderId="0" xfId="13" applyFont="1" applyBorder="1" applyAlignment="1">
      <alignment horizontal="center" vertical="center"/>
    </xf>
    <xf numFmtId="174" fontId="35" fillId="0" borderId="128" xfId="12" applyNumberFormat="1" applyFont="1" applyFill="1" applyBorder="1" applyAlignment="1"/>
    <xf numFmtId="181" fontId="22" fillId="4" borderId="178" xfId="15" applyNumberFormat="1" applyFont="1" applyFill="1" applyBorder="1" applyAlignment="1">
      <alignment horizontal="right"/>
    </xf>
    <xf numFmtId="181" fontId="22" fillId="21" borderId="1" xfId="15" applyNumberFormat="1" applyFont="1" applyFill="1" applyBorder="1" applyAlignment="1">
      <alignment horizontal="right"/>
    </xf>
    <xf numFmtId="0" fontId="22" fillId="13" borderId="1" xfId="12" applyFont="1" applyFill="1" applyBorder="1" applyAlignment="1">
      <alignment horizontal="center"/>
    </xf>
    <xf numFmtId="171" fontId="22" fillId="13" borderId="25" xfId="13" applyNumberFormat="1" applyFont="1" applyFill="1" applyBorder="1" applyAlignment="1">
      <alignment horizontal="right"/>
    </xf>
    <xf numFmtId="171" fontId="22" fillId="13" borderId="26" xfId="13" applyNumberFormat="1" applyFont="1" applyFill="1" applyBorder="1" applyAlignment="1">
      <alignment horizontal="right"/>
    </xf>
    <xf numFmtId="171" fontId="22" fillId="13" borderId="27" xfId="13" applyNumberFormat="1" applyFont="1" applyFill="1" applyBorder="1" applyAlignment="1">
      <alignment horizontal="right"/>
    </xf>
    <xf numFmtId="171" fontId="22" fillId="20" borderId="28" xfId="13" applyNumberFormat="1" applyFont="1" applyFill="1" applyBorder="1" applyAlignment="1">
      <alignment horizontal="right"/>
    </xf>
    <xf numFmtId="171" fontId="22" fillId="13" borderId="24" xfId="13" applyNumberFormat="1" applyFont="1" applyFill="1" applyBorder="1" applyAlignment="1">
      <alignment horizontal="right"/>
    </xf>
    <xf numFmtId="171" fontId="22" fillId="13" borderId="28" xfId="13" applyNumberFormat="1" applyFont="1" applyFill="1" applyBorder="1" applyAlignment="1">
      <alignment horizontal="right"/>
    </xf>
    <xf numFmtId="0" fontId="22" fillId="10" borderId="1" xfId="12" applyFont="1" applyFill="1" applyBorder="1" applyAlignment="1">
      <alignment horizontal="center"/>
    </xf>
    <xf numFmtId="181" fontId="22" fillId="10" borderId="25" xfId="15" applyNumberFormat="1" applyFont="1" applyFill="1" applyBorder="1" applyAlignment="1">
      <alignment horizontal="right"/>
    </xf>
    <xf numFmtId="181" fontId="22" fillId="10" borderId="177" xfId="15" applyNumberFormat="1" applyFont="1" applyFill="1" applyBorder="1" applyAlignment="1">
      <alignment horizontal="right"/>
    </xf>
    <xf numFmtId="181" fontId="22" fillId="10" borderId="176" xfId="15" applyNumberFormat="1" applyFont="1" applyFill="1" applyBorder="1" applyAlignment="1">
      <alignment horizontal="right"/>
    </xf>
    <xf numFmtId="181" fontId="22" fillId="10" borderId="24" xfId="15" applyNumberFormat="1" applyFont="1" applyFill="1" applyBorder="1" applyAlignment="1">
      <alignment horizontal="right"/>
    </xf>
    <xf numFmtId="0" fontId="22" fillId="0" borderId="0" xfId="13" applyFont="1" applyAlignment="1">
      <alignment horizontal="left"/>
    </xf>
    <xf numFmtId="0" fontId="53" fillId="0" borderId="0" xfId="0" applyFont="1" applyAlignment="1">
      <alignment horizontal="left" indent="15"/>
    </xf>
    <xf numFmtId="0" fontId="54" fillId="0" borderId="0" xfId="0" applyFont="1" applyAlignment="1">
      <alignment horizontal="center" vertical="center"/>
    </xf>
    <xf numFmtId="0" fontId="38" fillId="0" borderId="0" xfId="8" applyFont="1" applyAlignment="1">
      <alignment vertical="center"/>
    </xf>
    <xf numFmtId="0" fontId="38" fillId="0" borderId="0" xfId="8" applyFont="1" applyAlignment="1"/>
    <xf numFmtId="189" fontId="25" fillId="0" borderId="0" xfId="9" applyNumberFormat="1" applyFont="1" applyFill="1" applyBorder="1" applyAlignment="1">
      <alignment vertical="center"/>
    </xf>
    <xf numFmtId="0" fontId="0" fillId="0" borderId="0" xfId="3" applyFont="1" applyAlignment="1">
      <alignment horizontal="centerContinuous" vertical="center"/>
    </xf>
    <xf numFmtId="0" fontId="24" fillId="0" borderId="0" xfId="3" applyFont="1" applyAlignment="1">
      <alignment horizontal="centerContinuous" vertical="center"/>
    </xf>
    <xf numFmtId="0" fontId="24" fillId="0" borderId="0" xfId="3" applyNumberFormat="1" applyFont="1" applyAlignment="1">
      <alignment horizontal="centerContinuous" vertical="center"/>
    </xf>
    <xf numFmtId="172" fontId="22" fillId="4" borderId="182" xfId="12" applyNumberFormat="1" applyFont="1" applyFill="1" applyBorder="1" applyAlignment="1"/>
    <xf numFmtId="172" fontId="22" fillId="4" borderId="176" xfId="12" applyNumberFormat="1" applyFont="1" applyFill="1" applyBorder="1" applyAlignment="1"/>
    <xf numFmtId="172" fontId="22" fillId="5" borderId="183" xfId="12" applyNumberFormat="1" applyFont="1" applyFill="1" applyBorder="1" applyAlignment="1"/>
    <xf numFmtId="172" fontId="22" fillId="5" borderId="183" xfId="12" applyNumberFormat="1" applyFont="1" applyFill="1" applyBorder="1" applyAlignment="1">
      <alignment horizontal="right"/>
    </xf>
    <xf numFmtId="176" fontId="22" fillId="6" borderId="186" xfId="15" applyNumberFormat="1" applyFont="1" applyFill="1" applyBorder="1" applyAlignment="1">
      <alignment horizontal="center" vertical="center"/>
    </xf>
    <xf numFmtId="0" fontId="0" fillId="22" borderId="0" xfId="12" applyFont="1" applyFill="1" applyAlignment="1">
      <alignment horizontal="left"/>
    </xf>
    <xf numFmtId="171" fontId="22" fillId="24" borderId="37" xfId="12" applyNumberFormat="1" applyFont="1" applyFill="1" applyBorder="1"/>
    <xf numFmtId="171" fontId="22" fillId="24" borderId="28" xfId="12" applyNumberFormat="1" applyFont="1" applyFill="1" applyBorder="1"/>
    <xf numFmtId="0" fontId="22" fillId="0" borderId="0" xfId="0" applyFont="1" applyAlignment="1">
      <alignment horizontal="center"/>
    </xf>
    <xf numFmtId="0" fontId="22" fillId="0" borderId="182" xfId="0" applyFont="1" applyBorder="1" applyAlignment="1">
      <alignment horizontal="center"/>
    </xf>
    <xf numFmtId="0" fontId="35" fillId="0" borderId="182" xfId="0" applyFont="1" applyFill="1" applyBorder="1"/>
    <xf numFmtId="0" fontId="22" fillId="0" borderId="182" xfId="0" applyFont="1" applyFill="1" applyBorder="1" applyAlignment="1">
      <alignment horizontal="center"/>
    </xf>
    <xf numFmtId="0" fontId="22" fillId="0" borderId="182" xfId="0" applyFont="1" applyFill="1" applyBorder="1" applyAlignment="1">
      <alignment horizontal="right"/>
    </xf>
    <xf numFmtId="190" fontId="40" fillId="4" borderId="1" xfId="45" applyNumberFormat="1" applyFill="1" applyBorder="1" applyAlignment="1">
      <alignment horizontal="right"/>
    </xf>
    <xf numFmtId="9" fontId="57" fillId="0" borderId="0" xfId="15" applyFont="1" applyAlignment="1">
      <alignment vertical="center"/>
    </xf>
    <xf numFmtId="9" fontId="57" fillId="0" borderId="0" xfId="15" applyFont="1"/>
    <xf numFmtId="176" fontId="22" fillId="0" borderId="0" xfId="15" applyNumberFormat="1" applyFont="1"/>
    <xf numFmtId="176" fontId="22" fillId="0" borderId="0" xfId="15" applyNumberFormat="1" applyFont="1" applyAlignment="1">
      <alignment horizontal="right"/>
    </xf>
    <xf numFmtId="176" fontId="22" fillId="0" borderId="30" xfId="15" applyNumberFormat="1" applyFont="1" applyBorder="1" applyAlignment="1">
      <alignment horizontal="center"/>
    </xf>
    <xf numFmtId="176" fontId="22" fillId="23" borderId="32" xfId="15" applyNumberFormat="1" applyFont="1" applyFill="1" applyBorder="1" applyAlignment="1">
      <alignment horizontal="center"/>
    </xf>
    <xf numFmtId="176" fontId="22" fillId="23" borderId="22" xfId="15" applyNumberFormat="1" applyFont="1" applyFill="1" applyBorder="1" applyAlignment="1">
      <alignment horizontal="center"/>
    </xf>
    <xf numFmtId="176" fontId="22" fillId="23" borderId="35" xfId="15" applyNumberFormat="1" applyFont="1" applyFill="1" applyBorder="1" applyAlignment="1">
      <alignment horizontal="center"/>
    </xf>
    <xf numFmtId="176" fontId="22" fillId="24" borderId="38" xfId="15" applyNumberFormat="1" applyFont="1" applyFill="1" applyBorder="1" applyAlignment="1">
      <alignment horizontal="center"/>
    </xf>
    <xf numFmtId="176" fontId="22" fillId="0" borderId="32" xfId="15" applyNumberFormat="1" applyFont="1" applyBorder="1" applyAlignment="1">
      <alignment horizontal="center"/>
    </xf>
    <xf numFmtId="176" fontId="22" fillId="0" borderId="22" xfId="15" applyNumberFormat="1" applyFont="1" applyBorder="1" applyAlignment="1">
      <alignment horizontal="center"/>
    </xf>
    <xf numFmtId="176" fontId="22" fillId="5" borderId="38" xfId="15" applyNumberFormat="1" applyFont="1" applyFill="1" applyBorder="1" applyAlignment="1">
      <alignment horizontal="center"/>
    </xf>
    <xf numFmtId="176" fontId="22" fillId="0" borderId="35" xfId="15" applyNumberFormat="1" applyFont="1" applyBorder="1" applyAlignment="1">
      <alignment horizontal="center"/>
    </xf>
    <xf numFmtId="176" fontId="22" fillId="4" borderId="40" xfId="15" applyNumberFormat="1" applyFont="1" applyFill="1" applyBorder="1" applyAlignment="1">
      <alignment horizontal="center"/>
    </xf>
    <xf numFmtId="171" fontId="0" fillId="0" borderId="0" xfId="0" applyNumberFormat="1" applyBorder="1" applyAlignment="1">
      <alignment vertical="center"/>
    </xf>
    <xf numFmtId="1" fontId="0" fillId="0" borderId="0" xfId="3" applyNumberFormat="1" applyFont="1" applyAlignment="1">
      <alignment vertical="center"/>
    </xf>
    <xf numFmtId="172" fontId="40" fillId="0" borderId="180" xfId="25" applyNumberFormat="1" applyFont="1" applyBorder="1" applyAlignment="1">
      <alignment vertical="center"/>
    </xf>
    <xf numFmtId="172" fontId="40" fillId="0" borderId="187" xfId="25" applyNumberFormat="1" applyFont="1" applyBorder="1" applyAlignment="1">
      <alignment vertical="center"/>
    </xf>
    <xf numFmtId="172" fontId="40" fillId="0" borderId="0" xfId="25" applyNumberFormat="1" applyFont="1" applyFill="1" applyBorder="1"/>
    <xf numFmtId="191" fontId="0" fillId="0" borderId="0" xfId="3" applyNumberFormat="1" applyFont="1" applyAlignment="1">
      <alignment vertical="center"/>
    </xf>
    <xf numFmtId="171" fontId="22" fillId="0" borderId="0" xfId="13" applyNumberFormat="1" applyFont="1"/>
    <xf numFmtId="0" fontId="35" fillId="13" borderId="1" xfId="0" applyFont="1" applyFill="1" applyBorder="1" applyAlignment="1">
      <alignment vertical="center"/>
    </xf>
    <xf numFmtId="0" fontId="22" fillId="0" borderId="188" xfId="0" applyFont="1" applyBorder="1" applyAlignment="1">
      <alignment horizontal="center"/>
    </xf>
    <xf numFmtId="0" fontId="35" fillId="0" borderId="188" xfId="0" applyFont="1" applyBorder="1"/>
    <xf numFmtId="0" fontId="35" fillId="25" borderId="188" xfId="0" applyFont="1" applyFill="1" applyBorder="1"/>
    <xf numFmtId="0" fontId="35" fillId="0" borderId="188" xfId="0" applyFont="1" applyFill="1" applyBorder="1"/>
    <xf numFmtId="0" fontId="22" fillId="0" borderId="189" xfId="0" applyFont="1" applyBorder="1" applyAlignment="1">
      <alignment horizontal="center"/>
    </xf>
    <xf numFmtId="0" fontId="35" fillId="0" borderId="189" xfId="0" applyFont="1" applyFill="1" applyBorder="1"/>
    <xf numFmtId="0" fontId="35" fillId="0" borderId="189" xfId="0" applyFont="1" applyBorder="1"/>
    <xf numFmtId="0" fontId="36" fillId="4" borderId="191" xfId="0" applyFont="1" applyFill="1" applyBorder="1" applyAlignment="1">
      <alignment horizontal="center" vertical="center"/>
    </xf>
    <xf numFmtId="0" fontId="35" fillId="4" borderId="190" xfId="0" applyFont="1" applyFill="1" applyBorder="1" applyAlignment="1">
      <alignment vertical="center"/>
    </xf>
    <xf numFmtId="0" fontId="35" fillId="0" borderId="182" xfId="0" applyFont="1" applyBorder="1"/>
    <xf numFmtId="0" fontId="36" fillId="4" borderId="190" xfId="0" applyFont="1" applyFill="1" applyBorder="1" applyAlignment="1">
      <alignment horizontal="center" vertical="center"/>
    </xf>
    <xf numFmtId="0" fontId="35" fillId="4" borderId="190" xfId="0" applyFont="1" applyFill="1" applyBorder="1" applyAlignment="1">
      <alignment horizontal="center" vertical="center"/>
    </xf>
    <xf numFmtId="0" fontId="36" fillId="4" borderId="19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vertical="center"/>
    </xf>
    <xf numFmtId="0" fontId="22" fillId="21" borderId="1" xfId="0" applyFont="1" applyFill="1" applyBorder="1" applyAlignment="1">
      <alignment horizontal="right" vertical="center"/>
    </xf>
    <xf numFmtId="0" fontId="22" fillId="21" borderId="1" xfId="0" applyFont="1" applyFill="1" applyBorder="1" applyAlignment="1">
      <alignment horizontal="center" vertical="center"/>
    </xf>
    <xf numFmtId="178" fontId="22" fillId="20" borderId="190" xfId="0" applyNumberFormat="1" applyFont="1" applyFill="1" applyBorder="1" applyAlignment="1">
      <alignment horizontal="right"/>
    </xf>
    <xf numFmtId="0" fontId="35" fillId="4" borderId="190" xfId="0" applyFont="1" applyFill="1" applyBorder="1" applyAlignment="1">
      <alignment horizontal="right"/>
    </xf>
    <xf numFmtId="0" fontId="35" fillId="4" borderId="190" xfId="0" applyFont="1" applyFill="1" applyBorder="1" applyAlignment="1">
      <alignment horizontal="center"/>
    </xf>
    <xf numFmtId="178" fontId="22" fillId="13" borderId="188" xfId="0" applyNumberFormat="1" applyFont="1" applyFill="1" applyBorder="1" applyAlignment="1">
      <alignment horizontal="right"/>
    </xf>
    <xf numFmtId="0" fontId="22" fillId="0" borderId="188" xfId="0" applyFont="1" applyFill="1" applyBorder="1" applyAlignment="1">
      <alignment horizontal="right"/>
    </xf>
    <xf numFmtId="0" fontId="22" fillId="0" borderId="188" xfId="0" applyFont="1" applyFill="1" applyBorder="1" applyAlignment="1">
      <alignment horizontal="center"/>
    </xf>
    <xf numFmtId="178" fontId="22" fillId="13" borderId="25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center"/>
    </xf>
    <xf numFmtId="178" fontId="35" fillId="20" borderId="190" xfId="0" applyNumberFormat="1" applyFont="1" applyFill="1" applyBorder="1" applyAlignment="1">
      <alignment horizontal="right"/>
    </xf>
    <xf numFmtId="178" fontId="22" fillId="13" borderId="182" xfId="0" applyNumberFormat="1" applyFont="1" applyFill="1" applyBorder="1" applyAlignment="1">
      <alignment horizontal="right"/>
    </xf>
    <xf numFmtId="0" fontId="22" fillId="25" borderId="188" xfId="0" applyFont="1" applyFill="1" applyBorder="1" applyAlignment="1">
      <alignment horizontal="right"/>
    </xf>
    <xf numFmtId="0" fontId="22" fillId="13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2" fillId="0" borderId="192" xfId="0" applyFont="1" applyFill="1" applyBorder="1" applyAlignment="1">
      <alignment horizontal="center"/>
    </xf>
    <xf numFmtId="176" fontId="40" fillId="0" borderId="0" xfId="25" applyNumberFormat="1" applyFont="1"/>
    <xf numFmtId="176" fontId="22" fillId="0" borderId="119" xfId="25" applyNumberFormat="1" applyFont="1" applyBorder="1" applyAlignment="1">
      <alignment horizontal="center" vertical="center" wrapText="1"/>
    </xf>
    <xf numFmtId="176" fontId="22" fillId="0" borderId="82" xfId="25" applyNumberFormat="1" applyFont="1" applyBorder="1" applyAlignment="1">
      <alignment vertical="center"/>
    </xf>
    <xf numFmtId="176" fontId="40" fillId="0" borderId="0" xfId="25" applyNumberFormat="1" applyFont="1" applyFill="1" applyBorder="1"/>
    <xf numFmtId="176" fontId="44" fillId="0" borderId="0" xfId="2" applyNumberFormat="1" applyBorder="1" applyAlignment="1">
      <alignment horizontal="right" vertical="center"/>
    </xf>
    <xf numFmtId="176" fontId="22" fillId="0" borderId="0" xfId="12" applyNumberFormat="1" applyFont="1"/>
    <xf numFmtId="176" fontId="44" fillId="0" borderId="0" xfId="2" applyNumberFormat="1"/>
    <xf numFmtId="176" fontId="44" fillId="7" borderId="0" xfId="2" applyNumberFormat="1" applyFill="1" applyAlignment="1">
      <alignment horizontal="centerContinuous" vertical="center"/>
    </xf>
    <xf numFmtId="176" fontId="44" fillId="0" borderId="0" xfId="2" applyNumberFormat="1" applyFill="1" applyAlignment="1">
      <alignment horizontal="centerContinuous" vertical="center"/>
    </xf>
    <xf numFmtId="176" fontId="22" fillId="0" borderId="157" xfId="25" applyNumberFormat="1" applyFont="1" applyBorder="1" applyAlignment="1">
      <alignment horizontal="center" vertical="center" wrapText="1"/>
    </xf>
    <xf numFmtId="176" fontId="44" fillId="0" borderId="0" xfId="2" applyNumberFormat="1" applyBorder="1"/>
    <xf numFmtId="176" fontId="22" fillId="0" borderId="181" xfId="25" applyNumberFormat="1" applyFont="1" applyBorder="1" applyAlignment="1">
      <alignment vertical="center"/>
    </xf>
    <xf numFmtId="0" fontId="48" fillId="0" borderId="0" xfId="25" applyFont="1"/>
    <xf numFmtId="0" fontId="58" fillId="0" borderId="0" xfId="2" applyFont="1" applyFill="1" applyAlignment="1">
      <alignment horizontal="centerContinuous" vertical="center"/>
    </xf>
    <xf numFmtId="0" fontId="40" fillId="0" borderId="0" xfId="39"/>
    <xf numFmtId="0" fontId="73" fillId="0" borderId="0" xfId="46"/>
    <xf numFmtId="0" fontId="22" fillId="0" borderId="0" xfId="39" applyFont="1" applyAlignment="1">
      <alignment horizontal="center" vertical="center" wrapText="1"/>
    </xf>
    <xf numFmtId="0" fontId="40" fillId="0" borderId="205" xfId="39" applyBorder="1" applyAlignment="1">
      <alignment horizontal="left" vertical="center" wrapText="1"/>
    </xf>
    <xf numFmtId="0" fontId="40" fillId="0" borderId="208" xfId="39" applyBorder="1" applyAlignment="1">
      <alignment horizontal="left" vertical="center" wrapText="1"/>
    </xf>
    <xf numFmtId="0" fontId="22" fillId="0" borderId="220" xfId="39" applyFont="1" applyBorder="1" applyAlignment="1">
      <alignment horizontal="center" vertical="center"/>
    </xf>
    <xf numFmtId="0" fontId="40" fillId="0" borderId="223" xfId="39" applyBorder="1" applyAlignment="1">
      <alignment horizontal="left" vertical="center" wrapText="1"/>
    </xf>
    <xf numFmtId="0" fontId="46" fillId="0" borderId="0" xfId="25" applyFont="1" applyBorder="1" applyAlignment="1">
      <alignment vertical="center"/>
    </xf>
    <xf numFmtId="176" fontId="28" fillId="6" borderId="19" xfId="15" applyNumberFormat="1" applyFont="1" applyFill="1" applyBorder="1" applyAlignment="1">
      <alignment horizontal="center" vertical="center"/>
    </xf>
    <xf numFmtId="176" fontId="28" fillId="6" borderId="94" xfId="15" applyNumberFormat="1" applyFont="1" applyFill="1" applyBorder="1" applyAlignment="1">
      <alignment horizontal="center" vertical="center"/>
    </xf>
    <xf numFmtId="176" fontId="28" fillId="6" borderId="5" xfId="15" applyNumberFormat="1" applyFont="1" applyFill="1" applyBorder="1" applyAlignment="1">
      <alignment horizontal="center" vertical="center"/>
    </xf>
    <xf numFmtId="194" fontId="44" fillId="0" borderId="0" xfId="45" applyNumberFormat="1" applyFont="1" applyBorder="1"/>
    <xf numFmtId="0" fontId="22" fillId="0" borderId="76" xfId="12" applyFont="1" applyBorder="1" applyAlignment="1">
      <alignment horizontal="center"/>
    </xf>
    <xf numFmtId="0" fontId="40" fillId="0" borderId="0" xfId="8" applyFont="1"/>
    <xf numFmtId="0" fontId="22" fillId="0" borderId="229" xfId="12" applyFont="1" applyBorder="1" applyAlignment="1">
      <alignment horizontal="center" vertical="center"/>
    </xf>
    <xf numFmtId="190" fontId="40" fillId="15" borderId="182" xfId="45" applyNumberFormat="1" applyFill="1" applyBorder="1" applyAlignment="1"/>
    <xf numFmtId="190" fontId="40" fillId="5" borderId="228" xfId="45" applyNumberFormat="1" applyFill="1" applyBorder="1" applyAlignment="1"/>
    <xf numFmtId="190" fontId="40" fillId="15" borderId="226" xfId="45" applyNumberFormat="1" applyFill="1" applyBorder="1" applyAlignment="1"/>
    <xf numFmtId="190" fontId="40" fillId="15" borderId="227" xfId="45" applyNumberFormat="1" applyFill="1" applyBorder="1" applyAlignment="1"/>
    <xf numFmtId="190" fontId="40" fillId="5" borderId="228" xfId="45" applyNumberFormat="1" applyFill="1" applyBorder="1" applyAlignment="1">
      <alignment horizontal="right"/>
    </xf>
    <xf numFmtId="172" fontId="22" fillId="0" borderId="0" xfId="12" applyNumberFormat="1" applyFont="1" applyAlignment="1">
      <alignment horizontal="center"/>
    </xf>
    <xf numFmtId="172" fontId="22" fillId="0" borderId="181" xfId="25" applyNumberFormat="1" applyFont="1" applyBorder="1" applyAlignment="1">
      <alignment vertical="center"/>
    </xf>
    <xf numFmtId="0" fontId="22" fillId="0" borderId="182" xfId="12" applyFont="1" applyBorder="1" applyAlignment="1">
      <alignment horizontal="center"/>
    </xf>
    <xf numFmtId="0" fontId="22" fillId="0" borderId="226" xfId="12" applyFont="1" applyBorder="1" applyAlignment="1">
      <alignment horizontal="center"/>
    </xf>
    <xf numFmtId="0" fontId="22" fillId="0" borderId="227" xfId="12" applyFont="1" applyBorder="1" applyAlignment="1">
      <alignment horizontal="center"/>
    </xf>
    <xf numFmtId="0" fontId="22" fillId="5" borderId="228" xfId="12" applyFont="1" applyFill="1" applyBorder="1" applyAlignment="1">
      <alignment horizontal="center"/>
    </xf>
    <xf numFmtId="176" fontId="40" fillId="0" borderId="0" xfId="25" applyNumberFormat="1" applyFont="1" applyAlignment="1">
      <alignment vertical="center"/>
    </xf>
    <xf numFmtId="171" fontId="20" fillId="6" borderId="230" xfId="8" applyNumberFormat="1" applyFont="1" applyFill="1" applyBorder="1" applyAlignment="1">
      <alignment vertical="center"/>
    </xf>
    <xf numFmtId="0" fontId="0" fillId="58" borderId="0" xfId="12" applyFont="1" applyFill="1" applyAlignment="1">
      <alignment horizontal="left"/>
    </xf>
    <xf numFmtId="0" fontId="17" fillId="0" borderId="0" xfId="6" applyFont="1"/>
    <xf numFmtId="0" fontId="28" fillId="0" borderId="4" xfId="6" applyFont="1" applyBorder="1"/>
    <xf numFmtId="0" fontId="28" fillId="0" borderId="19" xfId="6" applyFont="1" applyBorder="1" applyAlignment="1">
      <alignment horizontal="center"/>
    </xf>
    <xf numFmtId="0" fontId="28" fillId="0" borderId="94" xfId="6" applyFont="1" applyBorder="1" applyAlignment="1">
      <alignment horizontal="center"/>
    </xf>
    <xf numFmtId="0" fontId="28" fillId="10" borderId="19" xfId="6" applyFont="1" applyFill="1" applyBorder="1" applyAlignment="1">
      <alignment horizontal="center"/>
    </xf>
    <xf numFmtId="0" fontId="28" fillId="10" borderId="5" xfId="6" applyFont="1" applyFill="1" applyBorder="1" applyAlignment="1">
      <alignment horizontal="center"/>
    </xf>
    <xf numFmtId="0" fontId="28" fillId="0" borderId="4" xfId="6" applyFont="1" applyBorder="1" applyAlignment="1">
      <alignment horizontal="centerContinuous"/>
    </xf>
    <xf numFmtId="0" fontId="17" fillId="0" borderId="5" xfId="6" applyFont="1" applyBorder="1" applyAlignment="1">
      <alignment horizontal="centerContinuous"/>
    </xf>
    <xf numFmtId="172" fontId="28" fillId="0" borderId="70" xfId="6" applyNumberFormat="1" applyFont="1" applyBorder="1"/>
    <xf numFmtId="181" fontId="28" fillId="0" borderId="21" xfId="6" applyNumberFormat="1" applyFont="1" applyFill="1" applyBorder="1"/>
    <xf numFmtId="170" fontId="28" fillId="0" borderId="85" xfId="6" applyNumberFormat="1" applyFont="1" applyBorder="1"/>
    <xf numFmtId="170" fontId="28" fillId="0" borderId="90" xfId="6" applyNumberFormat="1" applyFont="1" applyBorder="1"/>
    <xf numFmtId="170" fontId="28" fillId="10" borderId="85" xfId="6" applyNumberFormat="1" applyFont="1" applyFill="1" applyBorder="1"/>
    <xf numFmtId="170" fontId="28" fillId="10" borderId="81" xfId="6" applyNumberFormat="1" applyFont="1" applyFill="1" applyBorder="1"/>
    <xf numFmtId="172" fontId="28" fillId="0" borderId="48" xfId="6" applyNumberFormat="1" applyFont="1" applyBorder="1"/>
    <xf numFmtId="181" fontId="28" fillId="0" borderId="22" xfId="6" applyNumberFormat="1" applyFont="1" applyFill="1" applyBorder="1"/>
    <xf numFmtId="0" fontId="28" fillId="0" borderId="88" xfId="6" applyFont="1" applyBorder="1"/>
    <xf numFmtId="0" fontId="28" fillId="3" borderId="72" xfId="6" applyFont="1" applyFill="1" applyBorder="1" applyAlignment="1">
      <alignment horizontal="center"/>
    </xf>
    <xf numFmtId="170" fontId="28" fillId="3" borderId="65" xfId="6" applyNumberFormat="1" applyFont="1" applyFill="1" applyBorder="1"/>
    <xf numFmtId="170" fontId="28" fillId="3" borderId="89" xfId="6" applyNumberFormat="1" applyFont="1" applyFill="1" applyBorder="1"/>
    <xf numFmtId="170" fontId="28" fillId="3" borderId="97" xfId="6" applyNumberFormat="1" applyFont="1" applyFill="1" applyBorder="1"/>
    <xf numFmtId="172" fontId="28" fillId="3" borderId="50" xfId="6" applyNumberFormat="1" applyFont="1" applyFill="1" applyBorder="1"/>
    <xf numFmtId="181" fontId="28" fillId="12" borderId="64" xfId="6" applyNumberFormat="1" applyFont="1" applyFill="1" applyBorder="1"/>
    <xf numFmtId="0" fontId="28" fillId="0" borderId="6" xfId="6" applyFont="1" applyBorder="1"/>
    <xf numFmtId="170" fontId="28" fillId="0" borderId="91" xfId="6" applyNumberFormat="1" applyFont="1" applyBorder="1"/>
    <xf numFmtId="170" fontId="28" fillId="0" borderId="92" xfId="6" applyNumberFormat="1" applyFont="1" applyBorder="1"/>
    <xf numFmtId="170" fontId="28" fillId="10" borderId="91" xfId="6" applyNumberFormat="1" applyFont="1" applyFill="1" applyBorder="1"/>
    <xf numFmtId="170" fontId="28" fillId="10" borderId="98" xfId="6" applyNumberFormat="1" applyFont="1" applyFill="1" applyBorder="1"/>
    <xf numFmtId="0" fontId="17" fillId="0" borderId="12" xfId="6" applyFont="1" applyBorder="1"/>
    <xf numFmtId="170" fontId="17" fillId="0" borderId="13" xfId="6" applyNumberFormat="1" applyFont="1" applyBorder="1"/>
    <xf numFmtId="170" fontId="17" fillId="0" borderId="14" xfId="6" applyNumberFormat="1" applyFont="1" applyBorder="1"/>
    <xf numFmtId="172" fontId="17" fillId="0" borderId="17" xfId="6" applyNumberFormat="1" applyFont="1" applyBorder="1"/>
    <xf numFmtId="181" fontId="28" fillId="0" borderId="39" xfId="6" applyNumberFormat="1" applyFont="1" applyFill="1" applyBorder="1"/>
    <xf numFmtId="0" fontId="28" fillId="4" borderId="99" xfId="6" applyFont="1" applyFill="1" applyBorder="1" applyAlignment="1">
      <alignment horizontal="center"/>
    </xf>
    <xf numFmtId="170" fontId="28" fillId="4" borderId="46" xfId="6" applyNumberFormat="1" applyFont="1" applyFill="1" applyBorder="1"/>
    <xf numFmtId="170" fontId="28" fillId="4" borderId="62" xfId="6" applyNumberFormat="1" applyFont="1" applyFill="1" applyBorder="1"/>
    <xf numFmtId="170" fontId="28" fillId="4" borderId="100" xfId="6" applyNumberFormat="1" applyFont="1" applyFill="1" applyBorder="1"/>
    <xf numFmtId="0" fontId="49" fillId="4" borderId="103" xfId="6" applyFont="1" applyFill="1" applyBorder="1" applyAlignment="1">
      <alignment horizontal="center"/>
    </xf>
    <xf numFmtId="170" fontId="95" fillId="4" borderId="37" xfId="6" applyNumberFormat="1" applyFont="1" applyFill="1" applyBorder="1"/>
    <xf numFmtId="170" fontId="95" fillId="4" borderId="101" xfId="6" applyNumberFormat="1" applyFont="1" applyFill="1" applyBorder="1"/>
    <xf numFmtId="0" fontId="17" fillId="0" borderId="16" xfId="6" applyFont="1" applyBorder="1"/>
    <xf numFmtId="170" fontId="17" fillId="0" borderId="17" xfId="6" applyNumberFormat="1" applyFont="1" applyBorder="1"/>
    <xf numFmtId="170" fontId="17" fillId="0" borderId="0" xfId="6" applyNumberFormat="1" applyFont="1" applyBorder="1"/>
    <xf numFmtId="181" fontId="28" fillId="0" borderId="30" xfId="6" applyNumberFormat="1" applyFont="1" applyFill="1" applyBorder="1"/>
    <xf numFmtId="0" fontId="28" fillId="3" borderId="18" xfId="6" applyFont="1" applyFill="1" applyBorder="1"/>
    <xf numFmtId="170" fontId="28" fillId="3" borderId="9" xfId="6" applyNumberFormat="1" applyFont="1" applyFill="1" applyBorder="1"/>
    <xf numFmtId="170" fontId="28" fillId="3" borderId="10" xfId="6" applyNumberFormat="1" applyFont="1" applyFill="1" applyBorder="1"/>
    <xf numFmtId="170" fontId="28" fillId="3" borderId="54" xfId="6" applyNumberFormat="1" applyFont="1" applyFill="1" applyBorder="1"/>
    <xf numFmtId="181" fontId="28" fillId="12" borderId="232" xfId="6" applyNumberFormat="1" applyFont="1" applyFill="1" applyBorder="1"/>
    <xf numFmtId="0" fontId="95" fillId="3" borderId="4" xfId="6" applyFont="1" applyFill="1" applyBorder="1" applyAlignment="1">
      <alignment vertical="center" wrapText="1"/>
    </xf>
    <xf numFmtId="170" fontId="95" fillId="12" borderId="19" xfId="6" applyNumberFormat="1" applyFont="1" applyFill="1" applyBorder="1" applyAlignment="1">
      <alignment vertical="center"/>
    </xf>
    <xf numFmtId="170" fontId="95" fillId="12" borderId="20" xfId="6" applyNumberFormat="1" applyFont="1" applyFill="1" applyBorder="1" applyAlignment="1">
      <alignment vertical="center"/>
    </xf>
    <xf numFmtId="0" fontId="96" fillId="0" borderId="0" xfId="6" applyFont="1"/>
    <xf numFmtId="0" fontId="25" fillId="0" borderId="0" xfId="6" applyFont="1" applyFill="1" applyBorder="1" applyAlignment="1">
      <alignment horizontal="center" vertical="center"/>
    </xf>
    <xf numFmtId="0" fontId="25" fillId="0" borderId="234" xfId="173" applyFont="1" applyFill="1" applyBorder="1" applyAlignment="1">
      <alignment vertical="center" wrapText="1"/>
    </xf>
    <xf numFmtId="0" fontId="25" fillId="0" borderId="0" xfId="173" applyFont="1" applyAlignment="1">
      <alignment wrapText="1"/>
    </xf>
    <xf numFmtId="0" fontId="25" fillId="0" borderId="173" xfId="173" applyFont="1" applyFill="1" applyBorder="1" applyAlignment="1">
      <alignment wrapText="1"/>
    </xf>
    <xf numFmtId="0" fontId="25" fillId="0" borderId="0" xfId="173" applyFont="1" applyAlignment="1">
      <alignment horizontal="center" vertical="center" wrapText="1"/>
    </xf>
    <xf numFmtId="0" fontId="25" fillId="0" borderId="0" xfId="173" applyFont="1" applyFill="1" applyAlignment="1">
      <alignment wrapText="1"/>
    </xf>
    <xf numFmtId="0" fontId="38" fillId="0" borderId="233" xfId="173" applyFont="1" applyFill="1" applyBorder="1" applyAlignment="1">
      <alignment horizontal="left" vertical="center" wrapText="1"/>
    </xf>
    <xf numFmtId="0" fontId="28" fillId="0" borderId="236" xfId="6" applyFont="1" applyBorder="1"/>
    <xf numFmtId="170" fontId="28" fillId="0" borderId="159" xfId="6" applyNumberFormat="1" applyFont="1" applyBorder="1"/>
    <xf numFmtId="170" fontId="28" fillId="0" borderId="175" xfId="6" applyNumberFormat="1" applyFont="1" applyBorder="1"/>
    <xf numFmtId="170" fontId="28" fillId="10" borderId="159" xfId="6" applyNumberFormat="1" applyFont="1" applyFill="1" applyBorder="1"/>
    <xf numFmtId="170" fontId="28" fillId="10" borderId="237" xfId="6" applyNumberFormat="1" applyFont="1" applyFill="1" applyBorder="1"/>
    <xf numFmtId="165" fontId="20" fillId="0" borderId="0" xfId="45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8" applyNumberFormat="1" applyFont="1"/>
    <xf numFmtId="196" fontId="0" fillId="0" borderId="0" xfId="3" applyNumberFormat="1" applyFont="1" applyAlignment="1">
      <alignment vertical="center"/>
    </xf>
    <xf numFmtId="170" fontId="95" fillId="4" borderId="238" xfId="6" applyNumberFormat="1" applyFont="1" applyFill="1" applyBorder="1"/>
    <xf numFmtId="170" fontId="95" fillId="4" borderId="228" xfId="6" applyNumberFormat="1" applyFont="1" applyFill="1" applyBorder="1"/>
    <xf numFmtId="170" fontId="95" fillId="3" borderId="19" xfId="6" applyNumberFormat="1" applyFont="1" applyFill="1" applyBorder="1" applyAlignment="1">
      <alignment vertical="center"/>
    </xf>
    <xf numFmtId="170" fontId="95" fillId="3" borderId="102" xfId="6" applyNumberFormat="1" applyFont="1" applyFill="1" applyBorder="1" applyAlignment="1">
      <alignment vertical="center"/>
    </xf>
    <xf numFmtId="0" fontId="35" fillId="0" borderId="226" xfId="0" applyFont="1" applyBorder="1"/>
    <xf numFmtId="0" fontId="35" fillId="0" borderId="227" xfId="0" applyFont="1" applyBorder="1"/>
    <xf numFmtId="0" fontId="22" fillId="0" borderId="226" xfId="0" applyFont="1" applyFill="1" applyBorder="1" applyAlignment="1">
      <alignment horizontal="right"/>
    </xf>
    <xf numFmtId="0" fontId="40" fillId="0" borderId="0" xfId="12" applyFont="1" applyAlignment="1">
      <alignment vertical="center"/>
    </xf>
    <xf numFmtId="172" fontId="28" fillId="3" borderId="9" xfId="6" applyNumberFormat="1" applyFont="1" applyFill="1" applyBorder="1" applyAlignment="1">
      <alignment horizontal="right"/>
    </xf>
    <xf numFmtId="49" fontId="22" fillId="0" borderId="47" xfId="0" applyNumberFormat="1" applyFont="1" applyBorder="1" applyAlignment="1">
      <alignment horizontal="center"/>
    </xf>
    <xf numFmtId="0" fontId="20" fillId="0" borderId="243" xfId="8" applyFont="1" applyBorder="1" applyAlignment="1">
      <alignment horizontal="center" vertical="center"/>
    </xf>
    <xf numFmtId="0" fontId="20" fillId="0" borderId="242" xfId="8" applyFont="1" applyBorder="1" applyAlignment="1">
      <alignment vertical="center"/>
    </xf>
    <xf numFmtId="0" fontId="0" fillId="0" borderId="0" xfId="3" applyNumberFormat="1" applyFont="1" applyAlignment="1">
      <alignment vertical="center"/>
    </xf>
    <xf numFmtId="0" fontId="35" fillId="0" borderId="129" xfId="0" applyFont="1" applyBorder="1"/>
    <xf numFmtId="0" fontId="22" fillId="0" borderId="129" xfId="0" applyFont="1" applyBorder="1" applyAlignment="1">
      <alignment horizontal="center"/>
    </xf>
    <xf numFmtId="0" fontId="22" fillId="0" borderId="226" xfId="0" applyFont="1" applyFill="1" applyBorder="1" applyAlignment="1">
      <alignment horizontal="center"/>
    </xf>
    <xf numFmtId="0" fontId="22" fillId="25" borderId="226" xfId="0" applyFont="1" applyFill="1" applyBorder="1" applyAlignment="1">
      <alignment horizontal="right"/>
    </xf>
    <xf numFmtId="0" fontId="28" fillId="0" borderId="0" xfId="12" applyFont="1" applyBorder="1" applyAlignment="1">
      <alignment horizontal="center"/>
    </xf>
    <xf numFmtId="0" fontId="40" fillId="0" borderId="143" xfId="25" applyFont="1" applyBorder="1" applyAlignment="1">
      <alignment horizontal="center" vertical="center" wrapText="1"/>
    </xf>
    <xf numFmtId="1" fontId="28" fillId="0" borderId="184" xfId="8" applyNumberFormat="1" applyFont="1" applyBorder="1" applyAlignment="1">
      <alignment horizontal="center" vertical="center"/>
    </xf>
    <xf numFmtId="0" fontId="20" fillId="0" borderId="250" xfId="8" applyFont="1" applyBorder="1" applyAlignment="1">
      <alignment horizontal="center"/>
    </xf>
    <xf numFmtId="173" fontId="20" fillId="6" borderId="251" xfId="8" applyNumberFormat="1" applyFont="1" applyFill="1" applyBorder="1" applyAlignment="1">
      <alignment vertical="center"/>
    </xf>
    <xf numFmtId="173" fontId="20" fillId="6" borderId="252" xfId="8" applyNumberFormat="1" applyFont="1" applyFill="1" applyBorder="1" applyAlignment="1">
      <alignment vertical="center"/>
    </xf>
    <xf numFmtId="171" fontId="20" fillId="6" borderId="253" xfId="8" applyNumberFormat="1" applyFont="1" applyFill="1" applyBorder="1" applyAlignment="1">
      <alignment vertical="center"/>
    </xf>
    <xf numFmtId="174" fontId="28" fillId="0" borderId="252" xfId="8" applyNumberFormat="1" applyFont="1" applyBorder="1"/>
    <xf numFmtId="0" fontId="20" fillId="0" borderId="254" xfId="8" applyFont="1" applyBorder="1" applyAlignment="1">
      <alignment horizontal="center"/>
    </xf>
    <xf numFmtId="173" fontId="20" fillId="6" borderId="255" xfId="8" applyNumberFormat="1" applyFont="1" applyFill="1" applyBorder="1" applyAlignment="1">
      <alignment vertical="center"/>
    </xf>
    <xf numFmtId="173" fontId="20" fillId="6" borderId="256" xfId="8" applyNumberFormat="1" applyFont="1" applyFill="1" applyBorder="1" applyAlignment="1">
      <alignment vertical="center"/>
    </xf>
    <xf numFmtId="171" fontId="20" fillId="6" borderId="186" xfId="8" applyNumberFormat="1" applyFont="1" applyFill="1" applyBorder="1" applyAlignment="1">
      <alignment vertical="center"/>
    </xf>
    <xf numFmtId="174" fontId="28" fillId="0" borderId="256" xfId="8" applyNumberFormat="1" applyFont="1" applyBorder="1"/>
    <xf numFmtId="0" fontId="20" fillId="0" borderId="257" xfId="8" applyFont="1" applyBorder="1" applyAlignment="1">
      <alignment horizontal="center"/>
    </xf>
    <xf numFmtId="174" fontId="28" fillId="0" borderId="260" xfId="8" applyNumberFormat="1" applyFont="1" applyBorder="1"/>
    <xf numFmtId="0" fontId="20" fillId="0" borderId="251" xfId="8" applyFont="1" applyBorder="1" applyAlignment="1">
      <alignment horizontal="center"/>
    </xf>
    <xf numFmtId="0" fontId="20" fillId="0" borderId="252" xfId="8" applyFont="1" applyBorder="1" applyAlignment="1">
      <alignment horizontal="center"/>
    </xf>
    <xf numFmtId="170" fontId="20" fillId="6" borderId="261" xfId="8" applyNumberFormat="1" applyFont="1" applyFill="1" applyBorder="1" applyAlignment="1">
      <alignment horizontal="right"/>
    </xf>
    <xf numFmtId="0" fontId="20" fillId="0" borderId="255" xfId="8" applyFont="1" applyBorder="1" applyAlignment="1">
      <alignment horizontal="center"/>
    </xf>
    <xf numFmtId="0" fontId="20" fillId="0" borderId="256" xfId="8" applyFont="1" applyBorder="1" applyAlignment="1">
      <alignment horizontal="center"/>
    </xf>
    <xf numFmtId="170" fontId="20" fillId="6" borderId="262" xfId="8" applyNumberFormat="1" applyFont="1" applyFill="1" applyBorder="1" applyAlignment="1">
      <alignment horizontal="right"/>
    </xf>
    <xf numFmtId="0" fontId="20" fillId="0" borderId="258" xfId="8" applyFont="1" applyBorder="1" applyAlignment="1">
      <alignment horizontal="center"/>
    </xf>
    <xf numFmtId="0" fontId="20" fillId="0" borderId="259" xfId="8" applyFont="1" applyBorder="1" applyAlignment="1">
      <alignment horizontal="center"/>
    </xf>
    <xf numFmtId="170" fontId="20" fillId="6" borderId="263" xfId="8" applyNumberFormat="1" applyFont="1" applyFill="1" applyBorder="1" applyAlignment="1">
      <alignment horizontal="right"/>
    </xf>
    <xf numFmtId="173" fontId="20" fillId="0" borderId="264" xfId="8" applyNumberFormat="1" applyFont="1" applyBorder="1" applyAlignment="1">
      <alignment horizontal="right" vertical="center"/>
    </xf>
    <xf numFmtId="171" fontId="20" fillId="0" borderId="265" xfId="8" applyNumberFormat="1" applyFont="1" applyBorder="1" applyAlignment="1">
      <alignment horizontal="right" vertical="center"/>
    </xf>
    <xf numFmtId="0" fontId="24" fillId="0" borderId="266" xfId="8" applyFont="1" applyBorder="1" applyAlignment="1">
      <alignment horizontal="center" vertical="center" wrapText="1"/>
    </xf>
    <xf numFmtId="173" fontId="20" fillId="0" borderId="267" xfId="8" applyNumberFormat="1" applyFont="1" applyBorder="1" applyAlignment="1">
      <alignment horizontal="right" vertical="center"/>
    </xf>
    <xf numFmtId="173" fontId="20" fillId="0" borderId="268" xfId="8" applyNumberFormat="1" applyFont="1" applyBorder="1" applyAlignment="1">
      <alignment horizontal="right" vertical="center"/>
    </xf>
    <xf numFmtId="171" fontId="20" fillId="0" borderId="269" xfId="8" applyNumberFormat="1" applyFont="1" applyBorder="1" applyAlignment="1">
      <alignment horizontal="right" vertical="center"/>
    </xf>
    <xf numFmtId="173" fontId="20" fillId="6" borderId="185" xfId="8" applyNumberFormat="1" applyFont="1" applyFill="1" applyBorder="1" applyAlignment="1">
      <alignment horizontal="right" vertical="center"/>
    </xf>
    <xf numFmtId="0" fontId="24" fillId="0" borderId="236" xfId="8" applyFont="1" applyBorder="1" applyAlignment="1">
      <alignment horizontal="center" vertical="center" wrapText="1"/>
    </xf>
    <xf numFmtId="173" fontId="21" fillId="6" borderId="245" xfId="8" applyNumberFormat="1" applyFont="1" applyFill="1" applyBorder="1" applyAlignment="1">
      <alignment horizontal="right" vertical="center"/>
    </xf>
    <xf numFmtId="173" fontId="21" fillId="6" borderId="231" xfId="8" applyNumberFormat="1" applyFont="1" applyFill="1" applyBorder="1" applyAlignment="1">
      <alignment horizontal="right" vertical="center"/>
    </xf>
    <xf numFmtId="179" fontId="21" fillId="6" borderId="270" xfId="8" applyNumberFormat="1" applyFont="1" applyFill="1" applyBorder="1" applyAlignment="1">
      <alignment horizontal="right" vertical="center"/>
    </xf>
    <xf numFmtId="0" fontId="29" fillId="0" borderId="271" xfId="8" applyFont="1" applyBorder="1" applyAlignment="1">
      <alignment horizontal="center" vertical="center" wrapText="1"/>
    </xf>
    <xf numFmtId="176" fontId="22" fillId="6" borderId="255" xfId="15" applyNumberFormat="1" applyFont="1" applyFill="1" applyBorder="1" applyAlignment="1">
      <alignment horizontal="center" vertical="center"/>
    </xf>
    <xf numFmtId="176" fontId="22" fillId="6" borderId="256" xfId="15" applyNumberFormat="1" applyFont="1" applyFill="1" applyBorder="1" applyAlignment="1">
      <alignment horizontal="center" vertical="center"/>
    </xf>
    <xf numFmtId="176" fontId="22" fillId="6" borderId="226" xfId="8" applyNumberFormat="1" applyFont="1" applyFill="1" applyBorder="1" applyAlignment="1">
      <alignment horizontal="center" vertical="center"/>
    </xf>
    <xf numFmtId="176" fontId="22" fillId="6" borderId="255" xfId="8" applyNumberFormat="1" applyFont="1" applyFill="1" applyBorder="1" applyAlignment="1">
      <alignment horizontal="center" vertical="center"/>
    </xf>
    <xf numFmtId="176" fontId="22" fillId="6" borderId="256" xfId="8" applyNumberFormat="1" applyFont="1" applyFill="1" applyBorder="1" applyAlignment="1">
      <alignment horizontal="center" vertical="center"/>
    </xf>
    <xf numFmtId="0" fontId="0" fillId="0" borderId="16" xfId="8" applyFont="1" applyFill="1" applyBorder="1"/>
    <xf numFmtId="0" fontId="29" fillId="0" borderId="0" xfId="6" applyFont="1" applyBorder="1" applyAlignment="1">
      <alignment vertical="top" wrapText="1"/>
    </xf>
    <xf numFmtId="0" fontId="22" fillId="0" borderId="264" xfId="12" applyFont="1" applyBorder="1" applyAlignment="1">
      <alignment horizontal="center" vertical="center" wrapText="1"/>
    </xf>
    <xf numFmtId="0" fontId="22" fillId="0" borderId="241" xfId="12" applyFont="1" applyBorder="1" applyAlignment="1">
      <alignment horizontal="center" vertical="center" wrapText="1"/>
    </xf>
    <xf numFmtId="0" fontId="22" fillId="0" borderId="265" xfId="12" applyFont="1" applyBorder="1" applyAlignment="1">
      <alignment horizontal="center" vertical="center" wrapText="1"/>
    </xf>
    <xf numFmtId="0" fontId="22" fillId="0" borderId="274" xfId="12" applyFont="1" applyBorder="1" applyAlignment="1">
      <alignment horizontal="center"/>
    </xf>
    <xf numFmtId="171" fontId="22" fillId="0" borderId="182" xfId="12" applyNumberFormat="1" applyFont="1" applyBorder="1"/>
    <xf numFmtId="176" fontId="22" fillId="0" borderId="226" xfId="12" applyNumberFormat="1" applyFont="1" applyBorder="1" applyAlignment="1">
      <alignment horizontal="center"/>
    </xf>
    <xf numFmtId="176" fontId="22" fillId="0" borderId="256" xfId="12" applyNumberFormat="1" applyFont="1" applyBorder="1" applyAlignment="1">
      <alignment horizontal="center"/>
    </xf>
    <xf numFmtId="0" fontId="22" fillId="0" borderId="254" xfId="12" applyFont="1" applyBorder="1" applyAlignment="1">
      <alignment horizontal="center"/>
    </xf>
    <xf numFmtId="171" fontId="22" fillId="0" borderId="255" xfId="12" applyNumberFormat="1" applyFont="1" applyBorder="1"/>
    <xf numFmtId="171" fontId="22" fillId="0" borderId="226" xfId="12" applyNumberFormat="1" applyFont="1" applyBorder="1"/>
    <xf numFmtId="0" fontId="22" fillId="0" borderId="243" xfId="12" applyFont="1" applyBorder="1" applyAlignment="1">
      <alignment horizontal="center"/>
    </xf>
    <xf numFmtId="171" fontId="22" fillId="0" borderId="245" xfId="12" applyNumberFormat="1" applyFont="1" applyBorder="1"/>
    <xf numFmtId="171" fontId="22" fillId="0" borderId="227" xfId="12" applyNumberFormat="1" applyFont="1" applyBorder="1"/>
    <xf numFmtId="176" fontId="22" fillId="0" borderId="227" xfId="12" applyNumberFormat="1" applyFont="1" applyBorder="1" applyAlignment="1">
      <alignment horizontal="center"/>
    </xf>
    <xf numFmtId="176" fontId="22" fillId="0" borderId="270" xfId="12" applyNumberFormat="1" applyFont="1" applyBorder="1" applyAlignment="1">
      <alignment horizontal="center"/>
    </xf>
    <xf numFmtId="0" fontId="22" fillId="5" borderId="239" xfId="12" applyFont="1" applyFill="1" applyBorder="1" applyAlignment="1">
      <alignment horizontal="center"/>
    </xf>
    <xf numFmtId="171" fontId="22" fillId="5" borderId="193" xfId="12" applyNumberFormat="1" applyFont="1" applyFill="1" applyBorder="1"/>
    <xf numFmtId="171" fontId="22" fillId="5" borderId="228" xfId="12" applyNumberFormat="1" applyFont="1" applyFill="1" applyBorder="1"/>
    <xf numFmtId="176" fontId="22" fillId="5" borderId="228" xfId="12" applyNumberFormat="1" applyFont="1" applyFill="1" applyBorder="1" applyAlignment="1">
      <alignment horizontal="center"/>
    </xf>
    <xf numFmtId="176" fontId="22" fillId="5" borderId="239" xfId="12" applyNumberFormat="1" applyFont="1" applyFill="1" applyBorder="1" applyAlignment="1">
      <alignment horizontal="center"/>
    </xf>
    <xf numFmtId="0" fontId="22" fillId="4" borderId="263" xfId="12" applyFont="1" applyFill="1" applyBorder="1" applyAlignment="1">
      <alignment horizontal="center"/>
    </xf>
    <xf numFmtId="171" fontId="22" fillId="4" borderId="275" xfId="12" applyNumberFormat="1" applyFont="1" applyFill="1" applyBorder="1"/>
    <xf numFmtId="176" fontId="22" fillId="4" borderId="275" xfId="12" applyNumberFormat="1" applyFont="1" applyFill="1" applyBorder="1" applyAlignment="1">
      <alignment horizontal="center"/>
    </xf>
    <xf numFmtId="176" fontId="22" fillId="4" borderId="260" xfId="12" applyNumberFormat="1" applyFont="1" applyFill="1" applyBorder="1" applyAlignment="1">
      <alignment horizontal="center"/>
    </xf>
    <xf numFmtId="0" fontId="0" fillId="0" borderId="0" xfId="12" applyFont="1" applyBorder="1" applyAlignment="1">
      <alignment horizontal="left"/>
    </xf>
    <xf numFmtId="0" fontId="22" fillId="0" borderId="0" xfId="12" applyFont="1" applyBorder="1"/>
    <xf numFmtId="0" fontId="22" fillId="0" borderId="277" xfId="12" applyFont="1" applyBorder="1" applyAlignment="1"/>
    <xf numFmtId="0" fontId="22" fillId="0" borderId="276" xfId="12" applyFont="1" applyBorder="1" applyAlignment="1">
      <alignment horizontal="center"/>
    </xf>
    <xf numFmtId="0" fontId="26" fillId="0" borderId="0" xfId="12" applyFont="1" applyBorder="1" applyAlignment="1">
      <alignment horizontal="right"/>
    </xf>
    <xf numFmtId="176" fontId="22" fillId="0" borderId="182" xfId="12" applyNumberFormat="1" applyFont="1" applyBorder="1" applyAlignment="1">
      <alignment horizontal="center"/>
    </xf>
    <xf numFmtId="0" fontId="22" fillId="0" borderId="229" xfId="12" applyFont="1" applyBorder="1" applyAlignment="1">
      <alignment horizontal="center" vertical="center" wrapText="1"/>
    </xf>
    <xf numFmtId="0" fontId="22" fillId="0" borderId="281" xfId="12" applyFont="1" applyBorder="1" applyAlignment="1">
      <alignment horizontal="center"/>
    </xf>
    <xf numFmtId="173" fontId="22" fillId="0" borderId="281" xfId="5" applyNumberFormat="1" applyFont="1" applyBorder="1" applyAlignment="1">
      <alignment horizontal="right"/>
    </xf>
    <xf numFmtId="173" fontId="22" fillId="0" borderId="281" xfId="12" applyNumberFormat="1" applyFont="1" applyBorder="1" applyAlignment="1">
      <alignment horizontal="right"/>
    </xf>
    <xf numFmtId="195" fontId="22" fillId="0" borderId="282" xfId="12" applyNumberFormat="1" applyFont="1" applyBorder="1" applyAlignment="1">
      <alignment horizontal="right"/>
    </xf>
    <xf numFmtId="195" fontId="22" fillId="0" borderId="226" xfId="12" applyNumberFormat="1" applyFont="1" applyBorder="1" applyAlignment="1">
      <alignment horizontal="right"/>
    </xf>
    <xf numFmtId="173" fontId="22" fillId="0" borderId="226" xfId="5" applyNumberFormat="1" applyFont="1" applyBorder="1" applyAlignment="1">
      <alignment horizontal="right"/>
    </xf>
    <xf numFmtId="173" fontId="22" fillId="0" borderId="226" xfId="12" applyNumberFormat="1" applyFont="1" applyBorder="1" applyAlignment="1">
      <alignment horizontal="right"/>
    </xf>
    <xf numFmtId="0" fontId="22" fillId="5" borderId="241" xfId="12" applyFont="1" applyFill="1" applyBorder="1" applyAlignment="1">
      <alignment horizontal="center"/>
    </xf>
    <xf numFmtId="171" fontId="22" fillId="5" borderId="241" xfId="12" applyNumberFormat="1" applyFont="1" applyFill="1" applyBorder="1"/>
    <xf numFmtId="176" fontId="22" fillId="5" borderId="241" xfId="12" applyNumberFormat="1" applyFont="1" applyFill="1" applyBorder="1" applyAlignment="1">
      <alignment horizontal="center"/>
    </xf>
    <xf numFmtId="173" fontId="22" fillId="5" borderId="228" xfId="12" applyNumberFormat="1" applyFont="1" applyFill="1" applyBorder="1" applyAlignment="1">
      <alignment horizontal="right"/>
    </xf>
    <xf numFmtId="195" fontId="22" fillId="5" borderId="228" xfId="12" applyNumberFormat="1" applyFont="1" applyFill="1" applyBorder="1" applyAlignment="1">
      <alignment horizontal="right"/>
    </xf>
    <xf numFmtId="195" fontId="22" fillId="0" borderId="281" xfId="12" applyNumberFormat="1" applyFont="1" applyBorder="1" applyAlignment="1">
      <alignment horizontal="right"/>
    </xf>
    <xf numFmtId="0" fontId="22" fillId="4" borderId="241" xfId="12" applyFont="1" applyFill="1" applyBorder="1" applyAlignment="1">
      <alignment horizontal="center"/>
    </xf>
    <xf numFmtId="171" fontId="22" fillId="4" borderId="241" xfId="12" applyNumberFormat="1" applyFont="1" applyFill="1" applyBorder="1"/>
    <xf numFmtId="176" fontId="22" fillId="4" borderId="241" xfId="12" applyNumberFormat="1" applyFont="1" applyFill="1" applyBorder="1" applyAlignment="1">
      <alignment horizontal="center"/>
    </xf>
    <xf numFmtId="0" fontId="98" fillId="4" borderId="0" xfId="12" applyFont="1" applyFill="1" applyBorder="1" applyAlignment="1">
      <alignment horizontal="center"/>
    </xf>
    <xf numFmtId="171" fontId="98" fillId="4" borderId="0" xfId="12" applyNumberFormat="1" applyFont="1" applyFill="1" applyBorder="1"/>
    <xf numFmtId="176" fontId="98" fillId="4" borderId="0" xfId="12" applyNumberFormat="1" applyFont="1" applyFill="1" applyBorder="1" applyAlignment="1">
      <alignment horizontal="center"/>
    </xf>
    <xf numFmtId="173" fontId="22" fillId="4" borderId="241" xfId="12" applyNumberFormat="1" applyFont="1" applyFill="1" applyBorder="1" applyAlignment="1">
      <alignment horizontal="right"/>
    </xf>
    <xf numFmtId="195" fontId="22" fillId="4" borderId="241" xfId="12" applyNumberFormat="1" applyFont="1" applyFill="1" applyBorder="1" applyAlignment="1">
      <alignment horizontal="right"/>
    </xf>
    <xf numFmtId="0" fontId="98" fillId="0" borderId="0" xfId="12" applyFont="1"/>
    <xf numFmtId="173" fontId="98" fillId="0" borderId="0" xfId="12" applyNumberFormat="1" applyFont="1" applyFill="1" applyBorder="1" applyAlignment="1">
      <alignment horizontal="right"/>
    </xf>
    <xf numFmtId="180" fontId="98" fillId="0" borderId="0" xfId="12" applyNumberFormat="1" applyFont="1" applyFill="1" applyBorder="1" applyAlignment="1">
      <alignment horizontal="right"/>
    </xf>
    <xf numFmtId="0" fontId="22" fillId="0" borderId="285" xfId="25" applyFont="1" applyBorder="1" applyAlignment="1">
      <alignment horizontal="center" vertical="center" wrapText="1"/>
    </xf>
    <xf numFmtId="0" fontId="22" fillId="0" borderId="286" xfId="25" applyFont="1" applyBorder="1" applyAlignment="1">
      <alignment horizontal="center" vertical="center" wrapText="1"/>
    </xf>
    <xf numFmtId="0" fontId="22" fillId="0" borderId="287" xfId="25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8" fillId="0" borderId="288" xfId="25" applyFont="1" applyBorder="1" applyAlignment="1">
      <alignment horizontal="center" vertical="center"/>
    </xf>
    <xf numFmtId="0" fontId="40" fillId="0" borderId="247" xfId="25" applyFont="1" applyBorder="1" applyAlignment="1">
      <alignment horizontal="center" vertical="center"/>
    </xf>
    <xf numFmtId="0" fontId="40" fillId="0" borderId="248" xfId="25" applyFont="1" applyBorder="1" applyAlignment="1">
      <alignment horizontal="center" vertical="center"/>
    </xf>
    <xf numFmtId="0" fontId="40" fillId="0" borderId="179" xfId="25" applyFont="1" applyBorder="1" applyAlignment="1">
      <alignment horizontal="center" vertical="center"/>
    </xf>
    <xf numFmtId="172" fontId="40" fillId="0" borderId="247" xfId="25" applyNumberFormat="1" applyFont="1" applyBorder="1" applyAlignment="1">
      <alignment vertical="center"/>
    </xf>
    <xf numFmtId="172" fontId="40" fillId="0" borderId="248" xfId="25" applyNumberFormat="1" applyFont="1" applyBorder="1" applyAlignment="1">
      <alignment vertical="center"/>
    </xf>
    <xf numFmtId="176" fontId="22" fillId="0" borderId="179" xfId="25" applyNumberFormat="1" applyFont="1" applyBorder="1" applyAlignment="1">
      <alignment vertical="center"/>
    </xf>
    <xf numFmtId="172" fontId="40" fillId="0" borderId="289" xfId="25" applyNumberFormat="1" applyFont="1" applyBorder="1" applyAlignment="1">
      <alignment vertical="center"/>
    </xf>
    <xf numFmtId="172" fontId="40" fillId="0" borderId="179" xfId="25" applyNumberFormat="1" applyFont="1" applyBorder="1" applyAlignment="1">
      <alignment vertical="center"/>
    </xf>
    <xf numFmtId="172" fontId="22" fillId="0" borderId="179" xfId="25" applyNumberFormat="1" applyFont="1" applyBorder="1" applyAlignment="1">
      <alignment vertical="center"/>
    </xf>
    <xf numFmtId="172" fontId="46" fillId="0" borderId="247" xfId="25" applyNumberFormat="1" applyFont="1" applyBorder="1" applyAlignment="1">
      <alignment vertical="center"/>
    </xf>
    <xf numFmtId="172" fontId="46" fillId="0" borderId="179" xfId="25" applyNumberFormat="1" applyFont="1" applyBorder="1" applyAlignment="1">
      <alignment vertical="center"/>
    </xf>
    <xf numFmtId="172" fontId="46" fillId="0" borderId="289" xfId="25" applyNumberFormat="1" applyFont="1" applyBorder="1" applyAlignment="1">
      <alignment vertical="center"/>
    </xf>
    <xf numFmtId="0" fontId="48" fillId="0" borderId="290" xfId="25" applyFont="1" applyBorder="1" applyAlignment="1">
      <alignment horizontal="center" vertical="center"/>
    </xf>
    <xf numFmtId="0" fontId="40" fillId="0" borderId="180" xfId="25" applyFont="1" applyBorder="1" applyAlignment="1">
      <alignment horizontal="center" vertical="center"/>
    </xf>
    <xf numFmtId="0" fontId="40" fillId="0" borderId="249" xfId="25" applyFont="1" applyBorder="1" applyAlignment="1">
      <alignment horizontal="center" vertical="center"/>
    </xf>
    <xf numFmtId="0" fontId="40" fillId="0" borderId="181" xfId="25" applyFont="1" applyBorder="1" applyAlignment="1">
      <alignment horizontal="center" vertical="center"/>
    </xf>
    <xf numFmtId="172" fontId="40" fillId="0" borderId="249" xfId="25" applyNumberFormat="1" applyFont="1" applyBorder="1" applyAlignment="1">
      <alignment vertical="center"/>
    </xf>
    <xf numFmtId="172" fontId="40" fillId="0" borderId="181" xfId="25" applyNumberFormat="1" applyFont="1" applyBorder="1" applyAlignment="1">
      <alignment vertical="center"/>
    </xf>
    <xf numFmtId="172" fontId="40" fillId="0" borderId="291" xfId="25" applyNumberFormat="1" applyFont="1" applyBorder="1" applyAlignment="1">
      <alignment vertical="center"/>
    </xf>
    <xf numFmtId="0" fontId="22" fillId="17" borderId="285" xfId="25" applyFont="1" applyFill="1" applyBorder="1" applyAlignment="1">
      <alignment horizontal="center" vertical="center"/>
    </xf>
    <xf numFmtId="172" fontId="22" fillId="17" borderId="280" xfId="25" applyNumberFormat="1" applyFont="1" applyFill="1" applyBorder="1" applyAlignment="1">
      <alignment horizontal="right" vertical="center"/>
    </xf>
    <xf numFmtId="176" fontId="22" fillId="17" borderId="285" xfId="25" applyNumberFormat="1" applyFont="1" applyFill="1" applyBorder="1" applyAlignment="1">
      <alignment horizontal="center" vertical="center"/>
    </xf>
    <xf numFmtId="172" fontId="22" fillId="17" borderId="285" xfId="25" applyNumberFormat="1" applyFont="1" applyFill="1" applyBorder="1" applyAlignment="1">
      <alignment horizontal="right" vertical="center"/>
    </xf>
    <xf numFmtId="176" fontId="22" fillId="17" borderId="278" xfId="25" applyNumberFormat="1" applyFont="1" applyFill="1" applyBorder="1" applyAlignment="1">
      <alignment horizontal="center" vertical="center" wrapText="1"/>
    </xf>
    <xf numFmtId="172" fontId="22" fillId="18" borderId="285" xfId="25" applyNumberFormat="1" applyFont="1" applyFill="1" applyBorder="1" applyAlignment="1">
      <alignment horizontal="right" vertical="center"/>
    </xf>
    <xf numFmtId="165" fontId="40" fillId="0" borderId="0" xfId="45" applyFont="1"/>
    <xf numFmtId="176" fontId="22" fillId="17" borderId="285" xfId="25" applyNumberFormat="1" applyFont="1" applyFill="1" applyBorder="1" applyAlignment="1"/>
    <xf numFmtId="176" fontId="22" fillId="17" borderId="285" xfId="25" applyNumberFormat="1" applyFont="1" applyFill="1" applyBorder="1"/>
    <xf numFmtId="0" fontId="40" fillId="0" borderId="297" xfId="25" applyFont="1" applyBorder="1" applyAlignment="1">
      <alignment horizontal="center" vertical="center" wrapText="1"/>
    </xf>
    <xf numFmtId="0" fontId="40" fillId="0" borderId="298" xfId="25" applyFont="1" applyBorder="1" applyAlignment="1">
      <alignment horizontal="center" vertical="center" wrapText="1"/>
    </xf>
    <xf numFmtId="0" fontId="0" fillId="0" borderId="0" xfId="25" applyFont="1"/>
    <xf numFmtId="0" fontId="22" fillId="0" borderId="285" xfId="25" applyFont="1" applyBorder="1" applyAlignment="1">
      <alignment horizontal="center" vertical="center"/>
    </xf>
    <xf numFmtId="0" fontId="40" fillId="0" borderId="285" xfId="25" applyFont="1" applyBorder="1" applyAlignment="1">
      <alignment horizontal="left" vertical="center"/>
    </xf>
    <xf numFmtId="171" fontId="40" fillId="0" borderId="285" xfId="25" applyNumberFormat="1" applyFont="1" applyBorder="1" applyAlignment="1">
      <alignment vertical="center"/>
    </xf>
    <xf numFmtId="0" fontId="22" fillId="0" borderId="295" xfId="25" applyFont="1" applyBorder="1" applyAlignment="1">
      <alignment horizontal="center" vertical="center"/>
    </xf>
    <xf numFmtId="0" fontId="0" fillId="19" borderId="285" xfId="25" applyFont="1" applyFill="1" applyBorder="1" applyAlignment="1">
      <alignment vertical="center"/>
    </xf>
    <xf numFmtId="0" fontId="22" fillId="0" borderId="294" xfId="25" applyFont="1" applyBorder="1"/>
    <xf numFmtId="171" fontId="40" fillId="8" borderId="302" xfId="25" applyNumberFormat="1" applyFont="1" applyFill="1" applyBorder="1" applyAlignment="1">
      <alignment vertical="center"/>
    </xf>
    <xf numFmtId="171" fontId="40" fillId="0" borderId="302" xfId="25" applyNumberFormat="1" applyFont="1" applyBorder="1" applyAlignment="1">
      <alignment vertical="center"/>
    </xf>
    <xf numFmtId="171" fontId="40" fillId="0" borderId="295" xfId="25" applyNumberFormat="1" applyFont="1" applyBorder="1" applyAlignment="1">
      <alignment vertical="center"/>
    </xf>
    <xf numFmtId="171" fontId="40" fillId="19" borderId="302" xfId="25" applyNumberFormat="1" applyFont="1" applyFill="1" applyBorder="1" applyAlignment="1">
      <alignment vertical="center"/>
    </xf>
    <xf numFmtId="0" fontId="40" fillId="19" borderId="302" xfId="25" applyFont="1" applyFill="1" applyBorder="1"/>
    <xf numFmtId="0" fontId="40" fillId="0" borderId="289" xfId="25" applyFont="1" applyBorder="1"/>
    <xf numFmtId="171" fontId="40" fillId="8" borderId="248" xfId="25" applyNumberFormat="1" applyFont="1" applyFill="1" applyBorder="1" applyAlignment="1">
      <alignment vertical="center"/>
    </xf>
    <xf numFmtId="171" fontId="40" fillId="0" borderId="248" xfId="25" applyNumberFormat="1" applyFont="1" applyBorder="1" applyAlignment="1">
      <alignment vertical="center"/>
    </xf>
    <xf numFmtId="171" fontId="40" fillId="0" borderId="304" xfId="25" applyNumberFormat="1" applyFont="1" applyBorder="1" applyAlignment="1">
      <alignment vertical="center"/>
    </xf>
    <xf numFmtId="171" fontId="40" fillId="19" borderId="248" xfId="25" applyNumberFormat="1" applyFont="1" applyFill="1" applyBorder="1" applyAlignment="1">
      <alignment vertical="center"/>
    </xf>
    <xf numFmtId="174" fontId="40" fillId="19" borderId="248" xfId="25" applyNumberFormat="1" applyFont="1" applyFill="1" applyBorder="1"/>
    <xf numFmtId="0" fontId="40" fillId="0" borderId="286" xfId="25" applyFont="1" applyBorder="1"/>
    <xf numFmtId="171" fontId="40" fillId="8" borderId="303" xfId="25" applyNumberFormat="1" applyFont="1" applyFill="1" applyBorder="1" applyAlignment="1">
      <alignment vertical="center"/>
    </xf>
    <xf numFmtId="171" fontId="40" fillId="0" borderId="303" xfId="25" applyNumberFormat="1" applyFont="1" applyBorder="1" applyAlignment="1">
      <alignment vertical="center"/>
    </xf>
    <xf numFmtId="171" fontId="40" fillId="0" borderId="296" xfId="25" applyNumberFormat="1" applyFont="1" applyBorder="1" applyAlignment="1">
      <alignment vertical="center"/>
    </xf>
    <xf numFmtId="171" fontId="40" fillId="19" borderId="303" xfId="25" applyNumberFormat="1" applyFont="1" applyFill="1" applyBorder="1" applyAlignment="1">
      <alignment vertical="center"/>
    </xf>
    <xf numFmtId="0" fontId="40" fillId="19" borderId="303" xfId="25" applyFont="1" applyFill="1" applyBorder="1"/>
    <xf numFmtId="171" fontId="40" fillId="8" borderId="303" xfId="25" applyNumberFormat="1" applyFont="1" applyFill="1" applyBorder="1"/>
    <xf numFmtId="171" fontId="40" fillId="0" borderId="303" xfId="25" applyNumberFormat="1" applyFont="1" applyBorder="1"/>
    <xf numFmtId="171" fontId="40" fillId="0" borderId="296" xfId="25" applyNumberFormat="1" applyFont="1" applyBorder="1"/>
    <xf numFmtId="171" fontId="40" fillId="19" borderId="303" xfId="25" applyNumberFormat="1" applyFont="1" applyFill="1" applyBorder="1"/>
    <xf numFmtId="0" fontId="22" fillId="0" borderId="241" xfId="12" applyFont="1" applyBorder="1" applyAlignment="1">
      <alignment horizontal="center" vertical="center" wrapText="1"/>
    </xf>
    <xf numFmtId="171" fontId="22" fillId="4" borderId="275" xfId="12" applyNumberFormat="1" applyFont="1" applyFill="1" applyBorder="1"/>
    <xf numFmtId="171" fontId="22" fillId="0" borderId="144" xfId="12" applyNumberFormat="1" applyFont="1" applyBorder="1"/>
    <xf numFmtId="176" fontId="22" fillId="6" borderId="272" xfId="15" applyNumberFormat="1" applyFont="1" applyFill="1" applyBorder="1" applyAlignment="1">
      <alignment horizontal="center" vertical="center"/>
    </xf>
    <xf numFmtId="176" fontId="22" fillId="6" borderId="273" xfId="15" applyNumberFormat="1" applyFont="1" applyFill="1" applyBorder="1" applyAlignment="1">
      <alignment horizontal="center" vertical="center"/>
    </xf>
    <xf numFmtId="0" fontId="0" fillId="0" borderId="0" xfId="0" applyNumberFormat="1"/>
    <xf numFmtId="176" fontId="0" fillId="0" borderId="0" xfId="25" applyNumberFormat="1" applyFont="1"/>
    <xf numFmtId="0" fontId="100" fillId="0" borderId="0" xfId="2" applyFont="1" applyFill="1" applyAlignment="1">
      <alignment horizontal="centerContinuous" vertical="center"/>
    </xf>
    <xf numFmtId="176" fontId="100" fillId="0" borderId="0" xfId="2" applyNumberFormat="1" applyFont="1" applyFill="1" applyAlignment="1">
      <alignment horizontal="centerContinuous" vertical="center"/>
    </xf>
    <xf numFmtId="0" fontId="101" fillId="0" borderId="0" xfId="2" applyFont="1" applyFill="1" applyAlignment="1">
      <alignment horizontal="centerContinuous" vertical="center"/>
    </xf>
    <xf numFmtId="0" fontId="100" fillId="0" borderId="0" xfId="2" applyFont="1" applyAlignment="1"/>
    <xf numFmtId="0" fontId="100" fillId="0" borderId="0" xfId="25" applyFont="1" applyAlignment="1">
      <alignment vertical="center"/>
    </xf>
    <xf numFmtId="0" fontId="102" fillId="0" borderId="0" xfId="25" applyFont="1"/>
    <xf numFmtId="176" fontId="102" fillId="0" borderId="0" xfId="25" applyNumberFormat="1" applyFont="1"/>
    <xf numFmtId="0" fontId="25" fillId="16" borderId="0" xfId="25" applyFont="1" applyFill="1" applyBorder="1" applyAlignment="1">
      <alignment horizontal="center" vertical="center" wrapText="1"/>
    </xf>
    <xf numFmtId="172" fontId="22" fillId="0" borderId="0" xfId="25" applyNumberFormat="1" applyFont="1" applyBorder="1" applyAlignment="1">
      <alignment vertical="center"/>
    </xf>
    <xf numFmtId="0" fontId="40" fillId="0" borderId="0" xfId="25" applyFont="1" applyBorder="1" applyAlignment="1">
      <alignment horizontal="center" vertical="center" wrapText="1"/>
    </xf>
    <xf numFmtId="185" fontId="22" fillId="0" borderId="0" xfId="25" applyNumberFormat="1" applyFont="1" applyBorder="1" applyAlignment="1">
      <alignment vertical="center"/>
    </xf>
    <xf numFmtId="188" fontId="22" fillId="0" borderId="300" xfId="25" applyNumberFormat="1" applyFont="1" applyBorder="1" applyAlignment="1">
      <alignment horizontal="center" vertical="center"/>
    </xf>
    <xf numFmtId="172" fontId="22" fillId="0" borderId="171" xfId="25" applyNumberFormat="1" applyFont="1" applyBorder="1" applyAlignment="1">
      <alignment horizontal="center" vertical="center"/>
    </xf>
    <xf numFmtId="172" fontId="22" fillId="0" borderId="172" xfId="25" applyNumberFormat="1" applyFont="1" applyBorder="1" applyAlignment="1">
      <alignment horizontal="center" vertical="center"/>
    </xf>
    <xf numFmtId="185" fontId="22" fillId="0" borderId="301" xfId="25" applyNumberFormat="1" applyFont="1" applyBorder="1" applyAlignment="1">
      <alignment horizontal="center" vertical="center"/>
    </xf>
    <xf numFmtId="188" fontId="40" fillId="0" borderId="121" xfId="25" applyNumberFormat="1" applyFont="1" applyBorder="1" applyAlignment="1">
      <alignment horizontal="center" vertical="center"/>
    </xf>
    <xf numFmtId="172" fontId="40" fillId="0" borderId="167" xfId="25" applyNumberFormat="1" applyFont="1" applyBorder="1" applyAlignment="1">
      <alignment horizontal="center" vertical="center"/>
    </xf>
    <xf numFmtId="172" fontId="40" fillId="0" borderId="168" xfId="25" applyNumberFormat="1" applyFont="1" applyBorder="1" applyAlignment="1">
      <alignment horizontal="center" vertical="center"/>
    </xf>
    <xf numFmtId="185" fontId="22" fillId="0" borderId="169" xfId="25" applyNumberFormat="1" applyFont="1" applyBorder="1" applyAlignment="1">
      <alignment horizontal="center" vertical="center"/>
    </xf>
    <xf numFmtId="172" fontId="40" fillId="0" borderId="248" xfId="25" applyNumberFormat="1" applyFont="1" applyBorder="1" applyAlignment="1">
      <alignment horizontal="center" vertical="center"/>
    </xf>
    <xf numFmtId="172" fontId="40" fillId="0" borderId="289" xfId="25" applyNumberFormat="1" applyFont="1" applyBorder="1" applyAlignment="1">
      <alignment horizontal="center" vertical="center"/>
    </xf>
    <xf numFmtId="185" fontId="22" fillId="0" borderId="288" xfId="25" applyNumberFormat="1" applyFont="1" applyBorder="1" applyAlignment="1">
      <alignment horizontal="center" vertical="center"/>
    </xf>
    <xf numFmtId="188" fontId="40" fillId="0" borderId="297" xfId="25" applyNumberFormat="1" applyFont="1" applyBorder="1" applyAlignment="1">
      <alignment horizontal="center" vertical="center"/>
    </xf>
    <xf numFmtId="172" fontId="40" fillId="0" borderId="143" xfId="25" applyNumberFormat="1" applyFont="1" applyBorder="1" applyAlignment="1">
      <alignment horizontal="center" vertical="center"/>
    </xf>
    <xf numFmtId="172" fontId="40" fillId="0" borderId="164" xfId="25" applyNumberFormat="1" applyFont="1" applyBorder="1" applyAlignment="1">
      <alignment horizontal="center" vertical="center"/>
    </xf>
    <xf numFmtId="185" fontId="22" fillId="0" borderId="298" xfId="25" applyNumberFormat="1" applyFont="1" applyBorder="1" applyAlignment="1">
      <alignment horizontal="center" vertical="center"/>
    </xf>
    <xf numFmtId="0" fontId="103" fillId="0" borderId="0" xfId="2" applyFont="1" applyBorder="1" applyAlignment="1">
      <alignment horizontal="left"/>
    </xf>
    <xf numFmtId="0" fontId="103" fillId="0" borderId="0" xfId="2" applyFont="1" applyFill="1" applyAlignment="1">
      <alignment horizontal="centerContinuous" vertical="center"/>
    </xf>
    <xf numFmtId="176" fontId="103" fillId="0" borderId="0" xfId="2" applyNumberFormat="1" applyFont="1" applyFill="1" applyAlignment="1">
      <alignment horizontal="centerContinuous" vertical="center"/>
    </xf>
    <xf numFmtId="0" fontId="103" fillId="0" borderId="0" xfId="2" applyFont="1" applyFill="1" applyAlignment="1">
      <alignment vertical="center"/>
    </xf>
    <xf numFmtId="0" fontId="103" fillId="0" borderId="0" xfId="2" applyFont="1" applyFill="1"/>
    <xf numFmtId="0" fontId="103" fillId="0" borderId="0" xfId="25" applyFont="1"/>
    <xf numFmtId="0" fontId="104" fillId="0" borderId="0" xfId="2" applyFont="1" applyBorder="1" applyAlignment="1"/>
    <xf numFmtId="0" fontId="103" fillId="0" borderId="0" xfId="2" applyFont="1" applyAlignment="1"/>
    <xf numFmtId="0" fontId="103" fillId="0" borderId="0" xfId="25" applyFont="1" applyAlignment="1">
      <alignment vertical="center"/>
    </xf>
    <xf numFmtId="0" fontId="107" fillId="0" borderId="0" xfId="25" applyFont="1" applyAlignment="1">
      <alignment vertical="center"/>
    </xf>
    <xf numFmtId="176" fontId="107" fillId="0" borderId="0" xfId="25" applyNumberFormat="1" applyFont="1" applyAlignment="1">
      <alignment vertical="center"/>
    </xf>
    <xf numFmtId="0" fontId="107" fillId="0" borderId="0" xfId="25" applyFont="1"/>
    <xf numFmtId="0" fontId="104" fillId="0" borderId="0" xfId="2" applyFont="1" applyAlignment="1">
      <alignment vertical="center"/>
    </xf>
    <xf numFmtId="3" fontId="107" fillId="0" borderId="0" xfId="25" applyNumberFormat="1" applyFont="1"/>
    <xf numFmtId="176" fontId="107" fillId="0" borderId="0" xfId="25" applyNumberFormat="1" applyFont="1"/>
    <xf numFmtId="176" fontId="46" fillId="0" borderId="179" xfId="25" applyNumberFormat="1" applyFont="1" applyBorder="1" applyAlignment="1">
      <alignment vertical="center"/>
    </xf>
    <xf numFmtId="172" fontId="46" fillId="0" borderId="248" xfId="25" applyNumberFormat="1" applyFont="1" applyBorder="1" applyAlignment="1">
      <alignment vertical="center"/>
    </xf>
    <xf numFmtId="3" fontId="46" fillId="0" borderId="0" xfId="25" applyNumberFormat="1" applyFont="1" applyBorder="1" applyAlignment="1">
      <alignment vertical="center"/>
    </xf>
    <xf numFmtId="0" fontId="46" fillId="0" borderId="0" xfId="25" applyFont="1" applyAlignment="1">
      <alignment vertical="center"/>
    </xf>
    <xf numFmtId="176" fontId="0" fillId="0" borderId="0" xfId="8" applyNumberFormat="1" applyFont="1" applyAlignment="1">
      <alignment vertical="center"/>
    </xf>
    <xf numFmtId="0" fontId="24" fillId="0" borderId="0" xfId="173" applyFont="1" applyAlignment="1">
      <alignment horizontal="center" vertical="center" wrapText="1"/>
    </xf>
    <xf numFmtId="0" fontId="24" fillId="0" borderId="0" xfId="173" applyFont="1" applyFill="1" applyBorder="1" applyAlignment="1">
      <alignment vertical="center" wrapText="1"/>
    </xf>
    <xf numFmtId="176" fontId="40" fillId="0" borderId="0" xfId="15" applyNumberFormat="1"/>
    <xf numFmtId="9" fontId="40" fillId="0" borderId="0" xfId="15"/>
    <xf numFmtId="186" fontId="22" fillId="0" borderId="0" xfId="25" applyNumberFormat="1" applyFont="1" applyBorder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164" fontId="95" fillId="12" borderId="19" xfId="6" applyNumberFormat="1" applyFont="1" applyFill="1" applyBorder="1" applyAlignment="1">
      <alignment horizontal="center" vertical="center"/>
    </xf>
    <xf numFmtId="0" fontId="20" fillId="0" borderId="311" xfId="8" applyFont="1" applyBorder="1" applyAlignment="1">
      <alignment horizontal="center" vertical="center"/>
    </xf>
    <xf numFmtId="172" fontId="20" fillId="0" borderId="244" xfId="8" applyNumberFormat="1" applyFont="1" applyFill="1" applyBorder="1" applyAlignment="1">
      <alignment vertical="center"/>
    </xf>
    <xf numFmtId="172" fontId="20" fillId="0" borderId="314" xfId="8" applyNumberFormat="1" applyFont="1" applyFill="1" applyBorder="1" applyAlignment="1">
      <alignment vertical="center"/>
    </xf>
    <xf numFmtId="172" fontId="20" fillId="0" borderId="315" xfId="8" applyNumberFormat="1" applyFont="1" applyFill="1" applyBorder="1" applyAlignment="1">
      <alignment vertical="center"/>
    </xf>
    <xf numFmtId="172" fontId="20" fillId="0" borderId="245" xfId="8" applyNumberFormat="1" applyFont="1" applyFill="1" applyBorder="1" applyAlignment="1">
      <alignment vertical="center"/>
    </xf>
    <xf numFmtId="172" fontId="20" fillId="0" borderId="246" xfId="8" applyNumberFormat="1" applyFont="1" applyFill="1" applyBorder="1" applyAlignment="1">
      <alignment vertical="center"/>
    </xf>
    <xf numFmtId="170" fontId="20" fillId="0" borderId="124" xfId="8" applyNumberFormat="1" applyFont="1" applyFill="1" applyBorder="1" applyAlignment="1">
      <alignment vertical="center"/>
    </xf>
    <xf numFmtId="2" fontId="20" fillId="0" borderId="0" xfId="8" applyNumberFormat="1" applyFont="1" applyBorder="1" applyAlignment="1">
      <alignment vertical="center"/>
    </xf>
    <xf numFmtId="187" fontId="35" fillId="4" borderId="316" xfId="12" applyNumberFormat="1" applyFont="1" applyFill="1" applyBorder="1" applyAlignment="1">
      <alignment horizontal="right"/>
    </xf>
    <xf numFmtId="176" fontId="25" fillId="0" borderId="1" xfId="15" applyNumberFormat="1" applyFont="1" applyFill="1" applyBorder="1" applyAlignment="1">
      <alignment vertical="center"/>
    </xf>
    <xf numFmtId="0" fontId="46" fillId="0" borderId="0" xfId="13" applyFont="1"/>
    <xf numFmtId="0" fontId="22" fillId="0" borderId="307" xfId="0" applyFont="1" applyFill="1" applyBorder="1" applyAlignment="1">
      <alignment horizontal="center"/>
    </xf>
    <xf numFmtId="0" fontId="35" fillId="0" borderId="317" xfId="0" applyFont="1" applyBorder="1"/>
    <xf numFmtId="0" fontId="22" fillId="0" borderId="318" xfId="0" applyFont="1" applyFill="1" applyBorder="1" applyAlignment="1">
      <alignment horizontal="right"/>
    </xf>
    <xf numFmtId="0" fontId="22" fillId="25" borderId="318" xfId="0" applyFont="1" applyFill="1" applyBorder="1" applyAlignment="1">
      <alignment horizontal="right"/>
    </xf>
    <xf numFmtId="0" fontId="22" fillId="0" borderId="318" xfId="0" applyFont="1" applyFill="1" applyBorder="1" applyAlignment="1">
      <alignment horizontal="center"/>
    </xf>
    <xf numFmtId="0" fontId="22" fillId="0" borderId="192" xfId="0" applyFont="1" applyFill="1" applyBorder="1" applyAlignment="1">
      <alignment horizontal="right"/>
    </xf>
    <xf numFmtId="0" fontId="48" fillId="0" borderId="0" xfId="8" applyFont="1"/>
    <xf numFmtId="0" fontId="48" fillId="0" borderId="0" xfId="0" applyFont="1"/>
    <xf numFmtId="0" fontId="0" fillId="7" borderId="0" xfId="3" applyFont="1" applyFill="1" applyAlignment="1">
      <alignment vertical="center"/>
    </xf>
    <xf numFmtId="0" fontId="0" fillId="7" borderId="0" xfId="0" applyFill="1"/>
    <xf numFmtId="1" fontId="48" fillId="0" borderId="0" xfId="8" applyNumberFormat="1" applyFont="1"/>
    <xf numFmtId="172" fontId="20" fillId="0" borderId="46" xfId="8" applyNumberFormat="1" applyFont="1" applyFill="1" applyBorder="1" applyAlignment="1">
      <alignment vertical="center"/>
    </xf>
    <xf numFmtId="172" fontId="20" fillId="0" borderId="100" xfId="8" applyNumberFormat="1" applyFont="1" applyFill="1" applyBorder="1" applyAlignment="1">
      <alignment vertical="center"/>
    </xf>
    <xf numFmtId="170" fontId="20" fillId="0" borderId="122" xfId="8" applyNumberFormat="1" applyFont="1" applyFill="1" applyBorder="1" applyAlignment="1">
      <alignment vertical="center"/>
    </xf>
    <xf numFmtId="170" fontId="20" fillId="0" borderId="121" xfId="8" applyNumberFormat="1" applyFont="1" applyFill="1" applyBorder="1" applyAlignment="1">
      <alignment horizontal="right" vertical="center"/>
    </xf>
    <xf numFmtId="172" fontId="20" fillId="0" borderId="60" xfId="8" applyNumberFormat="1" applyFont="1" applyFill="1" applyBorder="1" applyAlignment="1">
      <alignment vertical="center"/>
    </xf>
    <xf numFmtId="175" fontId="25" fillId="14" borderId="333" xfId="8" applyNumberFormat="1" applyFont="1" applyFill="1" applyBorder="1" applyAlignment="1">
      <alignment horizontal="right" vertical="center"/>
    </xf>
    <xf numFmtId="0" fontId="20" fillId="0" borderId="0" xfId="8" applyNumberFormat="1" applyFont="1" applyBorder="1" applyAlignment="1">
      <alignment vertical="center"/>
    </xf>
    <xf numFmtId="172" fontId="20" fillId="0" borderId="313" xfId="8" applyNumberFormat="1" applyFont="1" applyFill="1" applyBorder="1" applyAlignment="1">
      <alignment vertical="center"/>
    </xf>
    <xf numFmtId="175" fontId="25" fillId="9" borderId="332" xfId="8" applyNumberFormat="1" applyFont="1" applyFill="1" applyBorder="1" applyAlignment="1">
      <alignment horizontal="right" vertical="center"/>
    </xf>
    <xf numFmtId="170" fontId="20" fillId="0" borderId="331" xfId="8" applyNumberFormat="1" applyFont="1" applyFill="1" applyBorder="1" applyAlignment="1">
      <alignment vertical="center"/>
    </xf>
    <xf numFmtId="170" fontId="20" fillId="0" borderId="324" xfId="8" applyNumberFormat="1" applyFont="1" applyFill="1" applyBorder="1" applyAlignment="1">
      <alignment horizontal="right" vertical="center"/>
    </xf>
    <xf numFmtId="175" fontId="25" fillId="14" borderId="334" xfId="8" applyNumberFormat="1" applyFont="1" applyFill="1" applyBorder="1" applyAlignment="1">
      <alignment horizontal="right" vertical="center"/>
    </xf>
    <xf numFmtId="172" fontId="20" fillId="0" borderId="48" xfId="8" applyNumberFormat="1" applyFont="1" applyFill="1" applyBorder="1" applyAlignment="1">
      <alignment vertical="center"/>
    </xf>
    <xf numFmtId="172" fontId="20" fillId="0" borderId="67" xfId="8" applyNumberFormat="1" applyFont="1" applyFill="1" applyBorder="1" applyAlignment="1">
      <alignment vertical="center"/>
    </xf>
    <xf numFmtId="171" fontId="20" fillId="0" borderId="63" xfId="8" applyNumberFormat="1" applyFont="1" applyFill="1" applyBorder="1" applyAlignment="1">
      <alignment vertical="center"/>
    </xf>
    <xf numFmtId="171" fontId="20" fillId="0" borderId="328" xfId="8" applyNumberFormat="1" applyFont="1" applyFill="1" applyBorder="1" applyAlignment="1">
      <alignment vertical="center"/>
    </xf>
    <xf numFmtId="171" fontId="20" fillId="0" borderId="329" xfId="8" applyNumberFormat="1" applyFont="1" applyFill="1" applyBorder="1" applyAlignment="1">
      <alignment vertical="center"/>
    </xf>
    <xf numFmtId="172" fontId="20" fillId="0" borderId="66" xfId="8" applyNumberFormat="1" applyFont="1" applyFill="1" applyBorder="1" applyAlignment="1">
      <alignment vertical="center"/>
    </xf>
    <xf numFmtId="170" fontId="20" fillId="0" borderId="330" xfId="8" applyNumberFormat="1" applyFont="1" applyFill="1" applyBorder="1" applyAlignment="1">
      <alignment horizontal="right" vertical="center"/>
    </xf>
    <xf numFmtId="170" fontId="20" fillId="0" borderId="327" xfId="8" applyNumberFormat="1" applyFont="1" applyFill="1" applyBorder="1" applyAlignment="1">
      <alignment vertical="center"/>
    </xf>
    <xf numFmtId="172" fontId="20" fillId="0" borderId="26" xfId="8" applyNumberFormat="1" applyFont="1" applyFill="1" applyBorder="1" applyAlignment="1">
      <alignment vertical="center"/>
    </xf>
    <xf numFmtId="172" fontId="20" fillId="0" borderId="25" xfId="8" applyNumberFormat="1" applyFon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 wrapText="1"/>
    </xf>
    <xf numFmtId="171" fontId="20" fillId="0" borderId="62" xfId="8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170" fontId="20" fillId="0" borderId="325" xfId="8" applyNumberFormat="1" applyFont="1" applyFill="1" applyBorder="1" applyAlignment="1">
      <alignment horizontal="right" vertical="center"/>
    </xf>
    <xf numFmtId="172" fontId="20" fillId="0" borderId="312" xfId="8" applyNumberFormat="1" applyFont="1" applyFill="1" applyBorder="1" applyAlignment="1">
      <alignment vertical="center"/>
    </xf>
    <xf numFmtId="170" fontId="20" fillId="0" borderId="326" xfId="8" applyNumberFormat="1" applyFont="1" applyFill="1" applyBorder="1" applyAlignment="1">
      <alignment horizontal="right" vertical="center"/>
    </xf>
    <xf numFmtId="0" fontId="40" fillId="0" borderId="0" xfId="6" applyFont="1" applyFill="1" applyBorder="1"/>
    <xf numFmtId="1" fontId="40" fillId="0" borderId="0" xfId="8" applyNumberFormat="1" applyFont="1"/>
    <xf numFmtId="172" fontId="0" fillId="0" borderId="0" xfId="0" applyNumberFormat="1" applyFont="1"/>
    <xf numFmtId="1" fontId="35" fillId="13" borderId="188" xfId="0" applyNumberFormat="1" applyFont="1" applyFill="1" applyBorder="1" applyAlignment="1">
      <alignment horizontal="center"/>
    </xf>
    <xf numFmtId="1" fontId="35" fillId="4" borderId="190" xfId="0" applyNumberFormat="1" applyFont="1" applyFill="1" applyBorder="1" applyAlignment="1">
      <alignment horizontal="center" vertical="center"/>
    </xf>
    <xf numFmtId="1" fontId="36" fillId="4" borderId="190" xfId="0" applyNumberFormat="1" applyFont="1" applyFill="1" applyBorder="1" applyAlignment="1">
      <alignment horizontal="center" vertical="center"/>
    </xf>
    <xf numFmtId="1" fontId="35" fillId="8" borderId="1" xfId="0" applyNumberFormat="1" applyFont="1" applyFill="1" applyBorder="1" applyAlignment="1">
      <alignment horizontal="center" vertical="center"/>
    </xf>
    <xf numFmtId="0" fontId="35" fillId="25" borderId="182" xfId="0" applyFont="1" applyFill="1" applyBorder="1"/>
    <xf numFmtId="0" fontId="0" fillId="0" borderId="0" xfId="6" applyFont="1" applyBorder="1" applyAlignment="1"/>
    <xf numFmtId="0" fontId="35" fillId="8" borderId="240" xfId="0" applyFont="1" applyFill="1" applyBorder="1" applyAlignment="1">
      <alignment vertical="center"/>
    </xf>
    <xf numFmtId="0" fontId="22" fillId="0" borderId="0" xfId="0" applyFont="1" applyBorder="1"/>
    <xf numFmtId="0" fontId="0" fillId="0" borderId="0" xfId="0" applyBorder="1" applyAlignment="1"/>
    <xf numFmtId="0" fontId="22" fillId="25" borderId="240" xfId="0" applyFont="1" applyFill="1" applyBorder="1" applyAlignment="1">
      <alignment horizontal="center" vertical="center"/>
    </xf>
    <xf numFmtId="0" fontId="22" fillId="21" borderId="0" xfId="0" applyFont="1" applyFill="1" applyBorder="1" applyAlignment="1">
      <alignment horizontal="right" vertical="center"/>
    </xf>
    <xf numFmtId="178" fontId="22" fillId="21" borderId="0" xfId="0" applyNumberFormat="1" applyFont="1" applyFill="1" applyBorder="1" applyAlignment="1">
      <alignment horizontal="right" vertical="center"/>
    </xf>
    <xf numFmtId="0" fontId="20" fillId="0" borderId="335" xfId="8" applyFont="1" applyBorder="1" applyAlignment="1">
      <alignment horizontal="center"/>
    </xf>
    <xf numFmtId="173" fontId="20" fillId="6" borderId="322" xfId="8" applyNumberFormat="1" applyFont="1" applyFill="1" applyBorder="1" applyAlignment="1">
      <alignment vertical="center"/>
    </xf>
    <xf numFmtId="173" fontId="20" fillId="6" borderId="323" xfId="8" applyNumberFormat="1" applyFont="1" applyFill="1" applyBorder="1" applyAlignment="1">
      <alignment vertical="center"/>
    </xf>
    <xf numFmtId="173" fontId="0" fillId="0" borderId="0" xfId="8" applyNumberFormat="1" applyFont="1" applyAlignment="1">
      <alignment vertical="center"/>
    </xf>
    <xf numFmtId="0" fontId="20" fillId="59" borderId="78" xfId="173" applyFont="1" applyFill="1" applyBorder="1" applyAlignment="1">
      <alignment horizontal="center" vertical="center" wrapText="1"/>
    </xf>
    <xf numFmtId="0" fontId="38" fillId="0" borderId="0" xfId="6" applyFont="1" applyAlignment="1">
      <alignment horizontal="center" vertical="center"/>
    </xf>
    <xf numFmtId="0" fontId="22" fillId="0" borderId="0" xfId="6" applyFont="1" applyAlignment="1">
      <alignment vertical="center"/>
    </xf>
    <xf numFmtId="0" fontId="38" fillId="0" borderId="0" xfId="6" applyFont="1" applyAlignment="1">
      <alignment vertical="center"/>
    </xf>
    <xf numFmtId="0" fontId="117" fillId="0" borderId="0" xfId="0" applyFont="1" applyAlignment="1"/>
    <xf numFmtId="0" fontId="119" fillId="0" borderId="0" xfId="3" applyFont="1" applyAlignment="1">
      <alignment horizontal="centerContinuous" vertical="center"/>
    </xf>
    <xf numFmtId="0" fontId="26" fillId="0" borderId="0" xfId="0" applyFont="1" applyFill="1" applyBorder="1" applyAlignment="1"/>
    <xf numFmtId="0" fontId="26" fillId="0" borderId="0" xfId="25" applyFont="1"/>
    <xf numFmtId="0" fontId="121" fillId="7" borderId="0" xfId="2" applyFont="1" applyFill="1" applyAlignment="1">
      <alignment horizontal="centerContinuous" vertical="center"/>
    </xf>
    <xf numFmtId="0" fontId="121" fillId="0" borderId="0" xfId="2" applyFont="1" applyFill="1" applyAlignment="1">
      <alignment horizontal="centerContinuous" vertical="center"/>
    </xf>
    <xf numFmtId="0" fontId="22" fillId="0" borderId="311" xfId="0" applyFont="1" applyBorder="1" applyAlignment="1">
      <alignment horizontal="center"/>
    </xf>
    <xf numFmtId="171" fontId="22" fillId="0" borderId="314" xfId="0" applyNumberFormat="1" applyFont="1" applyBorder="1"/>
    <xf numFmtId="171" fontId="22" fillId="0" borderId="336" xfId="0" applyNumberFormat="1" applyFont="1" applyBorder="1"/>
    <xf numFmtId="171" fontId="22" fillId="10" borderId="314" xfId="0" applyNumberFormat="1" applyFont="1" applyFill="1" applyBorder="1"/>
    <xf numFmtId="171" fontId="22" fillId="10" borderId="336" xfId="0" applyNumberFormat="1" applyFont="1" applyFill="1" applyBorder="1"/>
    <xf numFmtId="171" fontId="22" fillId="0" borderId="311" xfId="0" applyNumberFormat="1" applyFont="1" applyBorder="1"/>
    <xf numFmtId="0" fontId="22" fillId="0" borderId="317" xfId="12" applyFont="1" applyBorder="1" applyAlignment="1">
      <alignment horizontal="center"/>
    </xf>
    <xf numFmtId="172" fontId="22" fillId="0" borderId="317" xfId="12" applyNumberFormat="1" applyFont="1" applyBorder="1" applyAlignment="1"/>
    <xf numFmtId="0" fontId="22" fillId="0" borderId="311" xfId="12" applyFont="1" applyBorder="1" applyAlignment="1">
      <alignment horizontal="center"/>
    </xf>
    <xf numFmtId="172" fontId="22" fillId="0" borderId="314" xfId="12" applyNumberFormat="1" applyFont="1" applyFill="1" applyBorder="1" applyAlignment="1"/>
    <xf numFmtId="172" fontId="22" fillId="0" borderId="317" xfId="12" applyNumberFormat="1" applyFont="1" applyFill="1" applyBorder="1" applyAlignment="1"/>
    <xf numFmtId="9" fontId="20" fillId="0" borderId="329" xfId="15" applyFont="1" applyFill="1" applyBorder="1" applyAlignment="1">
      <alignment vertical="center"/>
    </xf>
    <xf numFmtId="0" fontId="40" fillId="0" borderId="212" xfId="39" applyBorder="1" applyAlignment="1">
      <alignment horizontal="left" vertical="center" wrapText="1"/>
    </xf>
    <xf numFmtId="0" fontId="123" fillId="0" borderId="0" xfId="0" applyFont="1" applyFill="1" applyBorder="1"/>
    <xf numFmtId="0" fontId="22" fillId="0" borderId="317" xfId="13" applyFont="1" applyBorder="1" applyAlignment="1">
      <alignment horizontal="center"/>
    </xf>
    <xf numFmtId="171" fontId="22" fillId="0" borderId="317" xfId="13" applyNumberFormat="1" applyFont="1" applyBorder="1" applyAlignment="1">
      <alignment horizontal="right"/>
    </xf>
    <xf numFmtId="0" fontId="35" fillId="0" borderId="318" xfId="0" applyFont="1" applyBorder="1"/>
    <xf numFmtId="0" fontId="35" fillId="25" borderId="318" xfId="0" applyFont="1" applyFill="1" applyBorder="1"/>
    <xf numFmtId="0" fontId="35" fillId="0" borderId="318" xfId="0" applyFont="1" applyFill="1" applyBorder="1"/>
    <xf numFmtId="0" fontId="22" fillId="0" borderId="318" xfId="0" applyFont="1" applyBorder="1" applyAlignment="1">
      <alignment horizontal="center"/>
    </xf>
    <xf numFmtId="0" fontId="44" fillId="0" borderId="0" xfId="2" applyNumberFormat="1" applyBorder="1"/>
    <xf numFmtId="0" fontId="22" fillId="0" borderId="315" xfId="12" applyFont="1" applyBorder="1" applyAlignment="1">
      <alignment horizontal="center"/>
    </xf>
    <xf numFmtId="171" fontId="22" fillId="0" borderId="317" xfId="12" applyNumberFormat="1" applyFont="1" applyBorder="1"/>
    <xf numFmtId="0" fontId="22" fillId="5" borderId="307" xfId="12" applyFont="1" applyFill="1" applyBorder="1" applyAlignment="1">
      <alignment horizontal="center"/>
    </xf>
    <xf numFmtId="171" fontId="22" fillId="5" borderId="307" xfId="12" applyNumberFormat="1" applyFont="1" applyFill="1" applyBorder="1"/>
    <xf numFmtId="176" fontId="22" fillId="5" borderId="307" xfId="12" applyNumberFormat="1" applyFont="1" applyFill="1" applyBorder="1" applyAlignment="1">
      <alignment horizontal="center"/>
    </xf>
    <xf numFmtId="173" fontId="22" fillId="0" borderId="317" xfId="5" applyNumberFormat="1" applyFont="1" applyBorder="1" applyAlignment="1">
      <alignment horizontal="right"/>
    </xf>
    <xf numFmtId="188" fontId="40" fillId="0" borderId="0" xfId="6" applyNumberFormat="1"/>
    <xf numFmtId="0" fontId="0" fillId="0" borderId="0" xfId="0" applyNumberFormat="1" applyAlignment="1">
      <alignment wrapText="1"/>
    </xf>
    <xf numFmtId="0" fontId="40" fillId="0" borderId="0" xfId="6" applyBorder="1" applyAlignment="1">
      <alignment vertical="center"/>
    </xf>
    <xf numFmtId="0" fontId="17" fillId="0" borderId="0" xfId="6" applyFont="1" applyBorder="1"/>
    <xf numFmtId="172" fontId="17" fillId="0" borderId="0" xfId="6" applyNumberFormat="1" applyFont="1" applyBorder="1"/>
    <xf numFmtId="181" fontId="28" fillId="0" borderId="0" xfId="6" applyNumberFormat="1" applyFont="1" applyFill="1" applyBorder="1"/>
    <xf numFmtId="0" fontId="40" fillId="0" borderId="0" xfId="6" applyFill="1" applyBorder="1" applyAlignment="1">
      <alignment vertical="center"/>
    </xf>
    <xf numFmtId="0" fontId="0" fillId="60" borderId="0" xfId="0" applyFill="1"/>
    <xf numFmtId="187" fontId="35" fillId="4" borderId="316" xfId="12" applyNumberFormat="1" applyFont="1" applyFill="1" applyBorder="1" applyAlignment="1"/>
    <xf numFmtId="187" fontId="35" fillId="4" borderId="343" xfId="12" applyNumberFormat="1" applyFont="1" applyFill="1" applyBorder="1" applyAlignment="1"/>
    <xf numFmtId="187" fontId="35" fillId="4" borderId="182" xfId="12" applyNumberFormat="1" applyFont="1" applyFill="1" applyBorder="1" applyAlignment="1">
      <alignment horizontal="right"/>
    </xf>
    <xf numFmtId="187" fontId="35" fillId="4" borderId="343" xfId="12" applyNumberFormat="1" applyFont="1" applyFill="1" applyBorder="1" applyAlignment="1">
      <alignment horizontal="right"/>
    </xf>
    <xf numFmtId="174" fontId="35" fillId="0" borderId="316" xfId="12" applyNumberFormat="1" applyFont="1" applyFill="1" applyBorder="1" applyAlignment="1"/>
    <xf numFmtId="174" fontId="35" fillId="0" borderId="344" xfId="12" applyNumberFormat="1" applyFont="1" applyFill="1" applyBorder="1" applyAlignment="1"/>
    <xf numFmtId="0" fontId="96" fillId="0" borderId="240" xfId="0" applyFont="1" applyFill="1" applyBorder="1" applyAlignment="1">
      <alignment vertical="center"/>
    </xf>
    <xf numFmtId="0" fontId="35" fillId="0" borderId="240" xfId="0" applyFont="1" applyFill="1" applyBorder="1" applyAlignment="1">
      <alignment vertical="center"/>
    </xf>
    <xf numFmtId="1" fontId="35" fillId="0" borderId="240" xfId="0" applyNumberFormat="1" applyFont="1" applyFill="1" applyBorder="1" applyAlignment="1">
      <alignment horizontal="center" vertical="center"/>
    </xf>
    <xf numFmtId="0" fontId="35" fillId="0" borderId="1" xfId="0" applyNumberFormat="1" applyFont="1" applyBorder="1" applyAlignment="1">
      <alignment vertical="center"/>
    </xf>
    <xf numFmtId="0" fontId="35" fillId="0" borderId="307" xfId="0" applyNumberFormat="1" applyFont="1" applyBorder="1" applyAlignment="1">
      <alignment vertical="center"/>
    </xf>
    <xf numFmtId="0" fontId="35" fillId="0" borderId="1" xfId="0" applyNumberFormat="1" applyFont="1" applyBorder="1" applyAlignment="1">
      <alignment horizontal="center" vertical="center"/>
    </xf>
    <xf numFmtId="0" fontId="35" fillId="0" borderId="241" xfId="0" applyNumberFormat="1" applyFont="1" applyBorder="1" applyAlignment="1">
      <alignment vertical="center"/>
    </xf>
    <xf numFmtId="1" fontId="35" fillId="13" borderId="318" xfId="0" applyNumberFormat="1" applyFont="1" applyFill="1" applyBorder="1" applyAlignment="1">
      <alignment horizontal="center"/>
    </xf>
    <xf numFmtId="171" fontId="0" fillId="0" borderId="0" xfId="0" applyNumberFormat="1"/>
    <xf numFmtId="175" fontId="0" fillId="0" borderId="285" xfId="25" applyNumberFormat="1" applyFont="1" applyBorder="1" applyAlignment="1">
      <alignment horizontal="right"/>
    </xf>
    <xf numFmtId="185" fontId="40" fillId="0" borderId="0" xfId="25" applyNumberFormat="1" applyFont="1"/>
    <xf numFmtId="188" fontId="40" fillId="0" borderId="0" xfId="25" applyNumberFormat="1" applyFont="1"/>
    <xf numFmtId="0" fontId="28" fillId="0" borderId="346" xfId="6" applyFont="1" applyBorder="1" applyAlignment="1">
      <alignment horizontal="center"/>
    </xf>
    <xf numFmtId="170" fontId="28" fillId="0" borderId="98" xfId="6" applyNumberFormat="1" applyFont="1" applyBorder="1"/>
    <xf numFmtId="170" fontId="28" fillId="0" borderId="347" xfId="6" applyNumberFormat="1" applyFont="1" applyBorder="1"/>
    <xf numFmtId="170" fontId="28" fillId="0" borderId="348" xfId="6" applyNumberFormat="1" applyFont="1" applyBorder="1"/>
    <xf numFmtId="170" fontId="28" fillId="3" borderId="350" xfId="6" applyNumberFormat="1" applyFont="1" applyFill="1" applyBorder="1"/>
    <xf numFmtId="170" fontId="17" fillId="0" borderId="351" xfId="6" applyNumberFormat="1" applyFont="1" applyBorder="1"/>
    <xf numFmtId="170" fontId="28" fillId="4" borderId="352" xfId="6" applyNumberFormat="1" applyFont="1" applyFill="1" applyBorder="1"/>
    <xf numFmtId="170" fontId="95" fillId="4" borderId="353" xfId="6" applyNumberFormat="1" applyFont="1" applyFill="1" applyBorder="1"/>
    <xf numFmtId="170" fontId="28" fillId="3" borderId="354" xfId="6" applyNumberFormat="1" applyFont="1" applyFill="1" applyBorder="1"/>
    <xf numFmtId="188" fontId="95" fillId="3" borderId="349" xfId="6" applyNumberFormat="1" applyFont="1" applyFill="1" applyBorder="1" applyAlignment="1">
      <alignment vertical="center"/>
    </xf>
    <xf numFmtId="170" fontId="126" fillId="0" borderId="142" xfId="6" applyNumberFormat="1" applyFont="1" applyBorder="1"/>
    <xf numFmtId="170" fontId="125" fillId="3" borderId="354" xfId="6" applyNumberFormat="1" applyFont="1" applyFill="1" applyBorder="1"/>
    <xf numFmtId="0" fontId="28" fillId="0" borderId="349" xfId="6" applyFont="1" applyBorder="1" applyAlignment="1">
      <alignment horizontal="center"/>
    </xf>
    <xf numFmtId="181" fontId="28" fillId="0" borderId="345" xfId="6" applyNumberFormat="1" applyFont="1" applyFill="1" applyBorder="1"/>
    <xf numFmtId="181" fontId="28" fillId="12" borderId="355" xfId="6" applyNumberFormat="1" applyFont="1" applyFill="1" applyBorder="1"/>
    <xf numFmtId="181" fontId="28" fillId="0" borderId="133" xfId="6" applyNumberFormat="1" applyFont="1" applyFill="1" applyBorder="1"/>
    <xf numFmtId="181" fontId="28" fillId="13" borderId="252" xfId="6" applyNumberFormat="1" applyFont="1" applyFill="1" applyBorder="1"/>
    <xf numFmtId="170" fontId="127" fillId="4" borderId="353" xfId="6" applyNumberFormat="1" applyFont="1" applyFill="1" applyBorder="1"/>
    <xf numFmtId="172" fontId="28" fillId="4" borderId="251" xfId="6" applyNumberFormat="1" applyFont="1" applyFill="1" applyBorder="1"/>
    <xf numFmtId="172" fontId="95" fillId="4" borderId="356" xfId="6" applyNumberFormat="1" applyFont="1" applyFill="1" applyBorder="1"/>
    <xf numFmtId="181" fontId="28" fillId="13" borderId="357" xfId="6" applyNumberFormat="1" applyFont="1" applyFill="1" applyBorder="1"/>
    <xf numFmtId="49" fontId="40" fillId="0" borderId="0" xfId="39" applyNumberFormat="1"/>
    <xf numFmtId="49" fontId="22" fillId="0" borderId="0" xfId="39" applyNumberFormat="1" applyFont="1" applyAlignment="1">
      <alignment horizontal="center" vertical="center" wrapText="1"/>
    </xf>
    <xf numFmtId="49" fontId="22" fillId="0" borderId="206" xfId="39" quotePrefix="1" applyNumberFormat="1" applyFont="1" applyBorder="1" applyAlignment="1">
      <alignment horizontal="center" vertical="center"/>
    </xf>
    <xf numFmtId="49" fontId="22" fillId="0" borderId="208" xfId="39" quotePrefix="1" applyNumberFormat="1" applyFont="1" applyBorder="1" applyAlignment="1">
      <alignment horizontal="center" vertical="center"/>
    </xf>
    <xf numFmtId="49" fontId="22" fillId="0" borderId="208" xfId="39" applyNumberFormat="1" applyFont="1" applyBorder="1" applyAlignment="1">
      <alignment horizontal="center" vertical="center"/>
    </xf>
    <xf numFmtId="49" fontId="22" fillId="0" borderId="212" xfId="39" applyNumberFormat="1" applyFont="1" applyBorder="1" applyAlignment="1">
      <alignment horizontal="center" vertical="center"/>
    </xf>
    <xf numFmtId="49" fontId="22" fillId="0" borderId="223" xfId="39" applyNumberFormat="1" applyFont="1" applyBorder="1" applyAlignment="1">
      <alignment horizontal="center" vertical="center"/>
    </xf>
    <xf numFmtId="49" fontId="73" fillId="0" borderId="0" xfId="46" applyNumberFormat="1"/>
    <xf numFmtId="0" fontId="0" fillId="0" borderId="208" xfId="39" applyFont="1" applyBorder="1" applyAlignment="1">
      <alignment horizontal="left" vertical="center" wrapText="1"/>
    </xf>
    <xf numFmtId="0" fontId="0" fillId="0" borderId="212" xfId="39" applyFont="1" applyBorder="1" applyAlignment="1">
      <alignment horizontal="left" vertical="center" wrapText="1"/>
    </xf>
    <xf numFmtId="0" fontId="17" fillId="0" borderId="0" xfId="174" applyFont="1" applyFill="1" applyBorder="1" applyAlignment="1">
      <alignment vertical="center" wrapText="1"/>
    </xf>
    <xf numFmtId="0" fontId="28" fillId="0" borderId="0" xfId="174" applyFont="1" applyFill="1" applyBorder="1" applyAlignment="1">
      <alignment vertical="center" wrapText="1"/>
    </xf>
    <xf numFmtId="169" fontId="22" fillId="0" borderId="0" xfId="6" applyNumberFormat="1" applyFont="1" applyBorder="1" applyAlignment="1">
      <alignment horizontal="right"/>
    </xf>
    <xf numFmtId="0" fontId="92" fillId="0" borderId="0" xfId="0" applyFont="1" applyBorder="1" applyAlignment="1">
      <alignment horizontal="center"/>
    </xf>
    <xf numFmtId="0" fontId="1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8" fillId="10" borderId="104" xfId="6" applyFont="1" applyFill="1" applyBorder="1" applyAlignment="1">
      <alignment horizontal="center" vertical="center"/>
    </xf>
    <xf numFmtId="0" fontId="38" fillId="0" borderId="0" xfId="6" applyFont="1" applyFill="1" applyBorder="1" applyAlignment="1">
      <alignment horizontal="center" vertical="center"/>
    </xf>
    <xf numFmtId="0" fontId="93" fillId="0" borderId="0" xfId="0" applyFont="1" applyAlignment="1">
      <alignment horizontal="left" vertical="center" wrapText="1"/>
    </xf>
    <xf numFmtId="0" fontId="93" fillId="0" borderId="0" xfId="0" applyFont="1" applyAlignment="1">
      <alignment horizontal="left" vertical="center"/>
    </xf>
    <xf numFmtId="0" fontId="22" fillId="0" borderId="0" xfId="12" applyFont="1" applyBorder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22" fillId="0" borderId="76" xfId="12" applyFont="1" applyBorder="1" applyAlignment="1">
      <alignment horizontal="center" wrapText="1"/>
    </xf>
    <xf numFmtId="0" fontId="22" fillId="0" borderId="229" xfId="12" applyFont="1" applyBorder="1" applyAlignment="1">
      <alignment horizontal="center" wrapText="1"/>
    </xf>
    <xf numFmtId="0" fontId="38" fillId="0" borderId="0" xfId="12" applyFont="1" applyBorder="1" applyAlignment="1">
      <alignment horizontal="center" vertical="center"/>
    </xf>
    <xf numFmtId="0" fontId="113" fillId="0" borderId="0" xfId="12" applyFont="1" applyBorder="1" applyAlignment="1">
      <alignment horizontal="center"/>
    </xf>
    <xf numFmtId="0" fontId="22" fillId="0" borderId="3" xfId="12" applyFont="1" applyBorder="1" applyAlignment="1">
      <alignment horizontal="center"/>
    </xf>
    <xf numFmtId="0" fontId="22" fillId="0" borderId="59" xfId="12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22" fillId="0" borderId="1" xfId="12" applyFont="1" applyBorder="1" applyAlignment="1">
      <alignment horizontal="center" vertical="center" wrapText="1"/>
    </xf>
    <xf numFmtId="0" fontId="22" fillId="0" borderId="1" xfId="12" applyFont="1" applyBorder="1" applyAlignment="1">
      <alignment horizontal="center"/>
    </xf>
    <xf numFmtId="0" fontId="22" fillId="0" borderId="105" xfId="12" applyFont="1" applyBorder="1" applyAlignment="1">
      <alignment horizontal="center" vertical="center" wrapText="1"/>
    </xf>
    <xf numFmtId="0" fontId="22" fillId="0" borderId="105" xfId="12" applyFont="1" applyBorder="1" applyAlignment="1">
      <alignment horizontal="center"/>
    </xf>
    <xf numFmtId="0" fontId="22" fillId="0" borderId="76" xfId="12" applyFont="1" applyBorder="1" applyAlignment="1">
      <alignment horizontal="center"/>
    </xf>
    <xf numFmtId="0" fontId="38" fillId="0" borderId="0" xfId="12" applyFont="1" applyBorder="1" applyAlignment="1">
      <alignment horizontal="center"/>
    </xf>
    <xf numFmtId="0" fontId="22" fillId="0" borderId="3" xfId="12" applyFont="1" applyBorder="1" applyAlignment="1">
      <alignment horizontal="center" vertical="center" wrapText="1"/>
    </xf>
    <xf numFmtId="0" fontId="22" fillId="0" borderId="59" xfId="12" applyFont="1" applyBorder="1" applyAlignment="1">
      <alignment horizontal="center" vertical="center" wrapText="1"/>
    </xf>
    <xf numFmtId="0" fontId="22" fillId="0" borderId="75" xfId="12" applyFont="1" applyBorder="1" applyAlignment="1">
      <alignment horizontal="center" vertical="center" wrapText="1"/>
    </xf>
    <xf numFmtId="0" fontId="26" fillId="0" borderId="0" xfId="12" applyFont="1" applyBorder="1" applyAlignment="1">
      <alignment horizontal="center"/>
    </xf>
    <xf numFmtId="0" fontId="22" fillId="0" borderId="106" xfId="12" applyFont="1" applyBorder="1" applyAlignment="1">
      <alignment horizontal="center"/>
    </xf>
    <xf numFmtId="0" fontId="22" fillId="0" borderId="41" xfId="12" applyFont="1" applyBorder="1" applyAlignment="1">
      <alignment horizontal="center"/>
    </xf>
    <xf numFmtId="0" fontId="0" fillId="0" borderId="14" xfId="6" applyFont="1" applyBorder="1" applyAlignment="1">
      <alignment horizontal="left" wrapText="1"/>
    </xf>
    <xf numFmtId="0" fontId="22" fillId="0" borderId="41" xfId="12" applyFont="1" applyBorder="1" applyAlignment="1">
      <alignment horizontal="center" vertical="center" wrapText="1"/>
    </xf>
    <xf numFmtId="0" fontId="22" fillId="0" borderId="107" xfId="12" applyFont="1" applyBorder="1" applyAlignment="1">
      <alignment horizontal="center" vertical="center" wrapText="1"/>
    </xf>
    <xf numFmtId="0" fontId="22" fillId="0" borderId="104" xfId="12" applyFont="1" applyBorder="1" applyAlignment="1">
      <alignment horizontal="center"/>
    </xf>
    <xf numFmtId="0" fontId="20" fillId="0" borderId="6" xfId="8" applyFont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7" xfId="0" applyBorder="1" applyAlignment="1">
      <alignment vertical="center"/>
    </xf>
    <xf numFmtId="0" fontId="28" fillId="0" borderId="12" xfId="8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25" fillId="0" borderId="118" xfId="8" applyFont="1" applyBorder="1" applyAlignment="1">
      <alignment horizontal="center" vertical="center" wrapText="1"/>
    </xf>
    <xf numFmtId="0" fontId="0" fillId="0" borderId="119" xfId="0" applyBorder="1" applyAlignment="1">
      <alignment vertical="center"/>
    </xf>
    <xf numFmtId="172" fontId="25" fillId="0" borderId="99" xfId="8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172" fontId="25" fillId="0" borderId="337" xfId="8" applyNumberFormat="1" applyFont="1" applyFill="1" applyBorder="1" applyAlignment="1">
      <alignment horizontal="center" vertical="center" wrapText="1"/>
    </xf>
    <xf numFmtId="172" fontId="25" fillId="0" borderId="339" xfId="8" applyNumberFormat="1" applyFont="1" applyFill="1" applyBorder="1" applyAlignment="1">
      <alignment horizontal="center" vertical="center" wrapText="1"/>
    </xf>
    <xf numFmtId="172" fontId="25" fillId="0" borderId="338" xfId="8" applyNumberFormat="1" applyFont="1" applyFill="1" applyBorder="1" applyAlignment="1">
      <alignment horizontal="center" vertical="center" wrapText="1"/>
    </xf>
    <xf numFmtId="0" fontId="20" fillId="0" borderId="12" xfId="8" applyFont="1" applyBorder="1" applyAlignment="1">
      <alignment horizontal="center" vertical="center"/>
    </xf>
    <xf numFmtId="0" fontId="20" fillId="0" borderId="14" xfId="8" applyFont="1" applyBorder="1" applyAlignment="1">
      <alignment horizontal="center" vertical="center"/>
    </xf>
    <xf numFmtId="0" fontId="20" fillId="0" borderId="113" xfId="8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2" fontId="25" fillId="0" borderId="8" xfId="8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2" fontId="25" fillId="0" borderId="8" xfId="8" applyNumberFormat="1" applyFont="1" applyFill="1" applyBorder="1" applyAlignment="1">
      <alignment horizontal="center" vertical="center" wrapText="1"/>
    </xf>
    <xf numFmtId="0" fontId="31" fillId="0" borderId="0" xfId="8" applyFont="1" applyBorder="1" applyAlignment="1">
      <alignment horizontal="center" vertical="center"/>
    </xf>
    <xf numFmtId="0" fontId="118" fillId="0" borderId="0" xfId="0" applyFont="1" applyAlignment="1">
      <alignment vertical="center"/>
    </xf>
    <xf numFmtId="0" fontId="28" fillId="0" borderId="0" xfId="8" applyFont="1" applyAlignment="1">
      <alignment horizontal="center" vertical="center"/>
    </xf>
    <xf numFmtId="0" fontId="0" fillId="0" borderId="0" xfId="0" applyAlignment="1">
      <alignment vertical="center"/>
    </xf>
    <xf numFmtId="1" fontId="28" fillId="0" borderId="104" xfId="8" applyNumberFormat="1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28" fillId="0" borderId="113" xfId="8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20" fillId="0" borderId="12" xfId="8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25" fillId="0" borderId="13" xfId="8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28" fillId="0" borderId="44" xfId="8" applyFont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25" fillId="0" borderId="108" xfId="10" applyFont="1" applyBorder="1" applyAlignment="1">
      <alignment horizontal="center" vertical="center" wrapText="1"/>
    </xf>
    <xf numFmtId="0" fontId="25" fillId="0" borderId="109" xfId="10" applyFont="1" applyBorder="1" applyAlignment="1">
      <alignment horizontal="center" vertical="center" wrapText="1"/>
    </xf>
    <xf numFmtId="0" fontId="25" fillId="0" borderId="110" xfId="10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167" fontId="25" fillId="4" borderId="1" xfId="9" applyNumberFormat="1" applyFont="1" applyFill="1" applyBorder="1" applyAlignment="1">
      <alignment horizontal="center" vertical="center" wrapText="1"/>
    </xf>
    <xf numFmtId="167" fontId="25" fillId="5" borderId="1" xfId="9" applyNumberFormat="1" applyFont="1" applyFill="1" applyBorder="1" applyAlignment="1">
      <alignment horizontal="center" vertical="center" wrapText="1"/>
    </xf>
    <xf numFmtId="0" fontId="119" fillId="0" borderId="0" xfId="9" applyFont="1" applyBorder="1" applyAlignment="1">
      <alignment horizontal="center" vertical="center" wrapText="1"/>
    </xf>
    <xf numFmtId="0" fontId="22" fillId="0" borderId="184" xfId="12" applyFont="1" applyBorder="1" applyAlignment="1">
      <alignment horizontal="center"/>
    </xf>
    <xf numFmtId="0" fontId="22" fillId="0" borderId="29" xfId="12" applyFont="1" applyBorder="1" applyAlignment="1">
      <alignment horizontal="center" vertical="center" wrapText="1"/>
    </xf>
    <xf numFmtId="0" fontId="22" fillId="0" borderId="30" xfId="12" applyFont="1" applyBorder="1" applyAlignment="1">
      <alignment horizontal="center" wrapText="1"/>
    </xf>
    <xf numFmtId="0" fontId="38" fillId="0" borderId="0" xfId="13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38" fillId="0" borderId="0" xfId="13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38" fillId="0" borderId="0" xfId="13" applyFont="1" applyBorder="1" applyAlignment="1">
      <alignment horizontal="center" wrapText="1"/>
    </xf>
    <xf numFmtId="0" fontId="38" fillId="0" borderId="0" xfId="13" applyFont="1" applyBorder="1" applyAlignment="1">
      <alignment horizontal="center"/>
    </xf>
    <xf numFmtId="0" fontId="26" fillId="0" borderId="319" xfId="13" applyFont="1" applyBorder="1" applyAlignment="1">
      <alignment horizontal="right"/>
    </xf>
    <xf numFmtId="0" fontId="29" fillId="0" borderId="14" xfId="6" applyFont="1" applyBorder="1" applyAlignment="1">
      <alignment horizontal="left" vertical="top" wrapText="1"/>
    </xf>
    <xf numFmtId="0" fontId="38" fillId="0" borderId="0" xfId="8" applyFont="1" applyAlignment="1">
      <alignment horizontal="center" vertical="center"/>
    </xf>
    <xf numFmtId="0" fontId="29" fillId="0" borderId="0" xfId="6" applyFont="1" applyBorder="1" applyAlignment="1">
      <alignment horizontal="left" vertical="top" wrapText="1"/>
    </xf>
    <xf numFmtId="169" fontId="22" fillId="0" borderId="0" xfId="7" applyNumberFormat="1" applyFont="1" applyBorder="1" applyAlignment="1">
      <alignment horizontal="right"/>
    </xf>
    <xf numFmtId="0" fontId="31" fillId="0" borderId="0" xfId="12" applyFont="1" applyBorder="1" applyAlignment="1">
      <alignment horizontal="center"/>
    </xf>
    <xf numFmtId="0" fontId="35" fillId="0" borderId="184" xfId="12" applyFont="1" applyBorder="1" applyAlignment="1">
      <alignment horizontal="center" vertical="center" wrapText="1"/>
    </xf>
    <xf numFmtId="0" fontId="0" fillId="0" borderId="0" xfId="7" applyFont="1" applyAlignment="1">
      <alignment horizontal="left" vertical="center" wrapText="1"/>
    </xf>
    <xf numFmtId="0" fontId="34" fillId="0" borderId="0" xfId="12" applyFont="1" applyBorder="1" applyAlignment="1">
      <alignment horizontal="left"/>
    </xf>
    <xf numFmtId="0" fontId="34" fillId="0" borderId="0" xfId="12" applyFont="1" applyBorder="1" applyAlignment="1">
      <alignment horizontal="center"/>
    </xf>
    <xf numFmtId="0" fontId="33" fillId="0" borderId="0" xfId="12" applyFont="1" applyBorder="1" applyAlignment="1">
      <alignment horizontal="center"/>
    </xf>
    <xf numFmtId="0" fontId="28" fillId="0" borderId="0" xfId="12" applyFont="1" applyBorder="1" applyAlignment="1">
      <alignment horizontal="center" wrapText="1"/>
    </xf>
    <xf numFmtId="0" fontId="22" fillId="0" borderId="241" xfId="12" applyFont="1" applyBorder="1" applyAlignment="1">
      <alignment vertical="center"/>
    </xf>
    <xf numFmtId="0" fontId="22" fillId="0" borderId="276" xfId="12" applyFont="1" applyBorder="1" applyAlignment="1">
      <alignment horizontal="center"/>
    </xf>
    <xf numFmtId="0" fontId="22" fillId="0" borderId="278" xfId="12" applyFont="1" applyBorder="1" applyAlignment="1">
      <alignment horizontal="center" vertical="center"/>
    </xf>
    <xf numFmtId="0" fontId="22" fillId="0" borderId="279" xfId="12" applyFont="1" applyBorder="1" applyAlignment="1">
      <alignment horizontal="center" vertical="center"/>
    </xf>
    <xf numFmtId="0" fontId="22" fillId="0" borderId="280" xfId="12" applyFont="1" applyBorder="1" applyAlignment="1">
      <alignment horizontal="center" vertical="center"/>
    </xf>
    <xf numFmtId="0" fontId="22" fillId="0" borderId="278" xfId="3" applyFont="1" applyBorder="1" applyAlignment="1">
      <alignment horizontal="center" vertical="center"/>
    </xf>
    <xf numFmtId="0" fontId="22" fillId="0" borderId="279" xfId="3" applyFont="1" applyBorder="1" applyAlignment="1">
      <alignment horizontal="center" vertical="center"/>
    </xf>
    <xf numFmtId="0" fontId="22" fillId="0" borderId="280" xfId="3" applyFont="1" applyBorder="1" applyAlignment="1">
      <alignment horizontal="center" vertical="center"/>
    </xf>
    <xf numFmtId="0" fontId="22" fillId="0" borderId="283" xfId="25" applyFont="1" applyBorder="1" applyAlignment="1">
      <alignment horizontal="center" vertical="center"/>
    </xf>
    <xf numFmtId="0" fontId="52" fillId="0" borderId="152" xfId="25" applyFont="1" applyBorder="1" applyAlignment="1"/>
    <xf numFmtId="188" fontId="22" fillId="0" borderId="309" xfId="25" applyNumberFormat="1" applyFont="1" applyBorder="1" applyAlignment="1">
      <alignment horizontal="center" vertical="center"/>
    </xf>
    <xf numFmtId="188" fontId="22" fillId="0" borderId="310" xfId="25" applyNumberFormat="1" applyFont="1" applyBorder="1" applyAlignment="1">
      <alignment horizontal="center" vertical="center"/>
    </xf>
    <xf numFmtId="0" fontId="22" fillId="0" borderId="320" xfId="25" applyFont="1" applyBorder="1" applyAlignment="1">
      <alignment horizontal="center" vertical="center"/>
    </xf>
    <xf numFmtId="0" fontId="22" fillId="0" borderId="321" xfId="25" applyFont="1" applyBorder="1" applyAlignment="1">
      <alignment horizontal="center" vertical="center"/>
    </xf>
    <xf numFmtId="188" fontId="40" fillId="0" borderId="167" xfId="25" applyNumberFormat="1" applyFont="1" applyBorder="1" applyAlignment="1">
      <alignment horizontal="center" vertical="center"/>
    </xf>
    <xf numFmtId="0" fontId="22" fillId="0" borderId="170" xfId="25" applyFont="1" applyBorder="1" applyAlignment="1">
      <alignment horizontal="center" vertical="center"/>
    </xf>
    <xf numFmtId="0" fontId="22" fillId="0" borderId="194" xfId="25" applyFont="1" applyBorder="1" applyAlignment="1">
      <alignment horizontal="center" vertical="center"/>
    </xf>
    <xf numFmtId="188" fontId="40" fillId="0" borderId="164" xfId="25" applyNumberFormat="1" applyFont="1" applyBorder="1" applyAlignment="1">
      <alignment horizontal="center" vertical="center"/>
    </xf>
    <xf numFmtId="188" fontId="40" fillId="0" borderId="299" xfId="25" applyNumberFormat="1" applyFont="1" applyBorder="1" applyAlignment="1">
      <alignment horizontal="center" vertical="center"/>
    </xf>
    <xf numFmtId="172" fontId="22" fillId="17" borderId="292" xfId="25" applyNumberFormat="1" applyFont="1" applyFill="1" applyBorder="1" applyAlignment="1">
      <alignment horizontal="center"/>
    </xf>
    <xf numFmtId="0" fontId="22" fillId="17" borderId="293" xfId="25" applyFont="1" applyFill="1" applyBorder="1" applyAlignment="1">
      <alignment horizontal="center"/>
    </xf>
    <xf numFmtId="0" fontId="51" fillId="0" borderId="0" xfId="25" applyFont="1" applyAlignment="1">
      <alignment horizontal="left" vertical="center" wrapText="1"/>
    </xf>
    <xf numFmtId="175" fontId="22" fillId="17" borderId="294" xfId="25" applyNumberFormat="1" applyFont="1" applyFill="1" applyBorder="1" applyAlignment="1">
      <alignment horizontal="center" vertical="center"/>
    </xf>
    <xf numFmtId="175" fontId="22" fillId="17" borderId="295" xfId="25" applyNumberFormat="1" applyFont="1" applyFill="1" applyBorder="1" applyAlignment="1">
      <alignment horizontal="center" vertical="center"/>
    </xf>
    <xf numFmtId="175" fontId="22" fillId="17" borderId="286" xfId="25" applyNumberFormat="1" applyFont="1" applyFill="1" applyBorder="1" applyAlignment="1">
      <alignment horizontal="center" vertical="center"/>
    </xf>
    <xf numFmtId="175" fontId="22" fillId="17" borderId="296" xfId="25" applyNumberFormat="1" applyFont="1" applyFill="1" applyBorder="1" applyAlignment="1">
      <alignment horizontal="center" vertical="center"/>
    </xf>
    <xf numFmtId="0" fontId="22" fillId="0" borderId="160" xfId="25" applyFont="1" applyFill="1" applyBorder="1" applyAlignment="1">
      <alignment horizontal="center" vertical="center"/>
    </xf>
    <xf numFmtId="176" fontId="22" fillId="17" borderId="292" xfId="25" applyNumberFormat="1" applyFont="1" applyFill="1" applyBorder="1" applyAlignment="1">
      <alignment horizontal="center"/>
    </xf>
    <xf numFmtId="176" fontId="22" fillId="17" borderId="293" xfId="25" applyNumberFormat="1" applyFont="1" applyFill="1" applyBorder="1" applyAlignment="1">
      <alignment horizontal="center"/>
    </xf>
    <xf numFmtId="0" fontId="103" fillId="0" borderId="0" xfId="25" applyFont="1" applyAlignment="1">
      <alignment horizontal="left" wrapText="1"/>
    </xf>
    <xf numFmtId="0" fontId="0" fillId="0" borderId="161" xfId="25" applyFont="1" applyBorder="1" applyAlignment="1">
      <alignment horizontal="center" vertical="center" wrapText="1"/>
    </xf>
    <xf numFmtId="0" fontId="40" fillId="0" borderId="162" xfId="25" applyFont="1" applyBorder="1" applyAlignment="1">
      <alignment horizontal="center" vertical="center" wrapText="1"/>
    </xf>
    <xf numFmtId="0" fontId="40" fillId="0" borderId="163" xfId="25" applyFont="1" applyBorder="1" applyAlignment="1">
      <alignment horizontal="center" vertical="center" wrapText="1"/>
    </xf>
    <xf numFmtId="0" fontId="40" fillId="0" borderId="247" xfId="25" applyFont="1" applyBorder="1" applyAlignment="1">
      <alignment horizontal="center" vertical="center" wrapText="1"/>
    </xf>
    <xf numFmtId="0" fontId="40" fillId="0" borderId="248" xfId="25" applyFont="1" applyBorder="1" applyAlignment="1">
      <alignment horizontal="center" vertical="center" wrapText="1"/>
    </xf>
    <xf numFmtId="0" fontId="40" fillId="0" borderId="179" xfId="25" applyFont="1" applyBorder="1" applyAlignment="1">
      <alignment horizontal="center" vertical="center" wrapText="1"/>
    </xf>
    <xf numFmtId="0" fontId="40" fillId="0" borderId="143" xfId="25" applyFont="1" applyBorder="1" applyAlignment="1">
      <alignment horizontal="center" vertical="center" wrapText="1"/>
    </xf>
    <xf numFmtId="0" fontId="40" fillId="0" borderId="143" xfId="25" applyFont="1" applyBorder="1" applyAlignment="1">
      <alignment horizontal="center" vertical="center"/>
    </xf>
    <xf numFmtId="0" fontId="22" fillId="0" borderId="165" xfId="25" applyFont="1" applyBorder="1" applyAlignment="1">
      <alignment horizontal="center" vertical="center"/>
    </xf>
    <xf numFmtId="0" fontId="52" fillId="0" borderId="166" xfId="25" applyFont="1" applyBorder="1" applyAlignment="1"/>
    <xf numFmtId="0" fontId="38" fillId="16" borderId="0" xfId="25" applyFont="1" applyFill="1" applyBorder="1" applyAlignment="1">
      <alignment horizontal="center" vertical="center" wrapText="1"/>
    </xf>
    <xf numFmtId="0" fontId="22" fillId="0" borderId="146" xfId="25" applyFont="1" applyBorder="1" applyAlignment="1">
      <alignment horizontal="center"/>
    </xf>
    <xf numFmtId="0" fontId="22" fillId="0" borderId="147" xfId="25" applyFont="1" applyBorder="1" applyAlignment="1">
      <alignment horizontal="center"/>
    </xf>
    <xf numFmtId="0" fontId="22" fillId="0" borderId="148" xfId="25" applyFont="1" applyBorder="1" applyAlignment="1">
      <alignment horizontal="center"/>
    </xf>
    <xf numFmtId="0" fontId="22" fillId="0" borderId="149" xfId="25" applyFont="1" applyBorder="1" applyAlignment="1">
      <alignment horizontal="center" vertical="center"/>
    </xf>
    <xf numFmtId="0" fontId="22" fillId="0" borderId="150" xfId="25" applyFont="1" applyBorder="1" applyAlignment="1">
      <alignment horizontal="center" vertical="center"/>
    </xf>
    <xf numFmtId="0" fontId="22" fillId="0" borderId="151" xfId="25" applyFont="1" applyBorder="1" applyAlignment="1">
      <alignment horizontal="center" vertical="center"/>
    </xf>
    <xf numFmtId="0" fontId="22" fillId="0" borderId="235" xfId="25" applyFont="1" applyBorder="1" applyAlignment="1">
      <alignment horizontal="center" vertical="center"/>
    </xf>
    <xf numFmtId="0" fontId="22" fillId="0" borderId="284" xfId="25" applyFont="1" applyBorder="1" applyAlignment="1">
      <alignment horizontal="center" vertical="center"/>
    </xf>
    <xf numFmtId="0" fontId="22" fillId="0" borderId="146" xfId="25" applyFont="1" applyBorder="1" applyAlignment="1">
      <alignment horizontal="center" vertical="center"/>
    </xf>
    <xf numFmtId="0" fontId="22" fillId="0" borderId="147" xfId="25" applyFont="1" applyBorder="1" applyAlignment="1">
      <alignment horizontal="center" vertical="center"/>
    </xf>
    <xf numFmtId="0" fontId="22" fillId="0" borderId="148" xfId="25" applyFont="1" applyBorder="1" applyAlignment="1">
      <alignment horizontal="center" vertical="center"/>
    </xf>
    <xf numFmtId="0" fontId="22" fillId="0" borderId="283" xfId="25" applyFont="1" applyBorder="1" applyAlignment="1">
      <alignment horizontal="center" vertical="center" wrapText="1"/>
    </xf>
    <xf numFmtId="0" fontId="22" fillId="0" borderId="284" xfId="25" applyFont="1" applyBorder="1" applyAlignment="1">
      <alignment horizontal="center" vertical="center" wrapText="1"/>
    </xf>
    <xf numFmtId="0" fontId="38" fillId="0" borderId="0" xfId="25" applyFont="1" applyAlignment="1">
      <alignment horizontal="center"/>
    </xf>
    <xf numFmtId="0" fontId="24" fillId="0" borderId="0" xfId="0" applyFont="1" applyAlignment="1"/>
    <xf numFmtId="0" fontId="22" fillId="8" borderId="302" xfId="25" applyFont="1" applyFill="1" applyBorder="1" applyAlignment="1">
      <alignment horizontal="center" vertical="center" wrapText="1"/>
    </xf>
    <xf numFmtId="0" fontId="22" fillId="0" borderId="303" xfId="0" applyFont="1" applyBorder="1" applyAlignment="1">
      <alignment horizontal="center" vertical="center"/>
    </xf>
    <xf numFmtId="0" fontId="22" fillId="0" borderId="278" xfId="25" applyFont="1" applyBorder="1" applyAlignment="1">
      <alignment horizontal="center" vertical="center"/>
    </xf>
    <xf numFmtId="0" fontId="22" fillId="0" borderId="279" xfId="25" applyFont="1" applyBorder="1" applyAlignment="1">
      <alignment horizontal="center" vertical="center"/>
    </xf>
    <xf numFmtId="0" fontId="22" fillId="0" borderId="280" xfId="25" applyFont="1" applyBorder="1" applyAlignment="1">
      <alignment horizontal="center" vertical="center"/>
    </xf>
    <xf numFmtId="0" fontId="22" fillId="19" borderId="278" xfId="25" applyFont="1" applyFill="1" applyBorder="1" applyAlignment="1">
      <alignment horizontal="center" vertical="center" wrapText="1"/>
    </xf>
    <xf numFmtId="0" fontId="22" fillId="19" borderId="280" xfId="25" applyFont="1" applyFill="1" applyBorder="1" applyAlignment="1"/>
    <xf numFmtId="0" fontId="31" fillId="0" borderId="0" xfId="25" applyFont="1" applyAlignment="1">
      <alignment horizontal="center"/>
    </xf>
    <xf numFmtId="169" fontId="25" fillId="0" borderId="0" xfId="6" applyNumberFormat="1" applyFont="1" applyBorder="1" applyAlignment="1">
      <alignment horizontal="right"/>
    </xf>
    <xf numFmtId="0" fontId="122" fillId="57" borderId="0" xfId="46" applyFont="1" applyFill="1" applyAlignment="1">
      <alignment horizontal="center" vertical="center" wrapText="1"/>
    </xf>
    <xf numFmtId="0" fontId="22" fillId="0" borderId="208" xfId="39" applyFont="1" applyBorder="1" applyAlignment="1">
      <alignment horizontal="left" vertical="center" wrapText="1"/>
    </xf>
    <xf numFmtId="0" fontId="22" fillId="0" borderId="219" xfId="39" applyFont="1" applyBorder="1" applyAlignment="1">
      <alignment horizontal="center" vertical="center" wrapText="1"/>
    </xf>
    <xf numFmtId="0" fontId="22" fillId="0" borderId="207" xfId="39" applyFont="1" applyBorder="1" applyAlignment="1">
      <alignment horizontal="center" vertical="center" wrapText="1"/>
    </xf>
    <xf numFmtId="0" fontId="22" fillId="0" borderId="209" xfId="39" applyFont="1" applyBorder="1" applyAlignment="1">
      <alignment horizontal="center" vertical="center" wrapText="1"/>
    </xf>
    <xf numFmtId="0" fontId="22" fillId="0" borderId="218" xfId="39" applyFont="1" applyBorder="1" applyAlignment="1">
      <alignment horizontal="center" vertical="center" wrapText="1"/>
    </xf>
    <xf numFmtId="0" fontId="22" fillId="0" borderId="340" xfId="39" applyFont="1" applyBorder="1" applyAlignment="1">
      <alignment horizontal="center" vertical="center" wrapText="1"/>
    </xf>
    <xf numFmtId="0" fontId="22" fillId="0" borderId="341" xfId="39" applyFont="1" applyBorder="1" applyAlignment="1">
      <alignment horizontal="center" vertical="center" wrapText="1"/>
    </xf>
    <xf numFmtId="0" fontId="22" fillId="0" borderId="342" xfId="39" applyFont="1" applyBorder="1" applyAlignment="1">
      <alignment horizontal="center" vertical="center" wrapText="1"/>
    </xf>
    <xf numFmtId="0" fontId="22" fillId="0" borderId="212" xfId="39" applyFont="1" applyBorder="1" applyAlignment="1">
      <alignment horizontal="left" vertical="center" wrapText="1"/>
    </xf>
    <xf numFmtId="0" fontId="22" fillId="0" borderId="214" xfId="39" applyFont="1" applyBorder="1" applyAlignment="1">
      <alignment horizontal="left" vertical="center" wrapText="1"/>
    </xf>
    <xf numFmtId="0" fontId="22" fillId="0" borderId="216" xfId="39" applyFont="1" applyBorder="1" applyAlignment="1">
      <alignment horizontal="left" vertical="center" wrapText="1"/>
    </xf>
    <xf numFmtId="0" fontId="22" fillId="0" borderId="218" xfId="39" applyFont="1" applyBorder="1" applyAlignment="1">
      <alignment horizontal="left" vertical="center" wrapText="1"/>
    </xf>
    <xf numFmtId="0" fontId="22" fillId="0" borderId="219" xfId="39" applyFont="1" applyBorder="1" applyAlignment="1">
      <alignment horizontal="left" vertical="center" wrapText="1"/>
    </xf>
    <xf numFmtId="0" fontId="22" fillId="0" borderId="221" xfId="39" applyFont="1" applyBorder="1" applyAlignment="1">
      <alignment horizontal="left" vertical="center" wrapText="1"/>
    </xf>
    <xf numFmtId="0" fontId="22" fillId="0" borderId="209" xfId="39" applyFont="1" applyBorder="1" applyAlignment="1">
      <alignment horizontal="left" vertical="center" wrapText="1"/>
    </xf>
    <xf numFmtId="0" fontId="22" fillId="0" borderId="210" xfId="39" quotePrefix="1" applyFont="1" applyBorder="1" applyAlignment="1">
      <alignment horizontal="center" vertical="center" wrapText="1"/>
    </xf>
    <xf numFmtId="0" fontId="22" fillId="0" borderId="210" xfId="39" applyFont="1" applyBorder="1" applyAlignment="1">
      <alignment horizontal="center" vertical="center" wrapText="1"/>
    </xf>
    <xf numFmtId="0" fontId="22" fillId="0" borderId="219" xfId="39" quotePrefix="1" applyFont="1" applyBorder="1" applyAlignment="1">
      <alignment horizontal="center" vertical="center" wrapText="1"/>
    </xf>
    <xf numFmtId="0" fontId="22" fillId="0" borderId="222" xfId="39" applyFont="1" applyBorder="1" applyAlignment="1">
      <alignment horizontal="center" vertical="center" wrapText="1"/>
    </xf>
    <xf numFmtId="0" fontId="22" fillId="0" borderId="220" xfId="39" applyFont="1" applyBorder="1" applyAlignment="1">
      <alignment horizontal="center" vertical="center" wrapText="1"/>
    </xf>
    <xf numFmtId="0" fontId="22" fillId="0" borderId="203" xfId="39" applyFont="1" applyBorder="1" applyAlignment="1">
      <alignment horizontal="center" vertical="center"/>
    </xf>
    <xf numFmtId="0" fontId="22" fillId="0" borderId="211" xfId="39" quotePrefix="1" applyFont="1" applyBorder="1" applyAlignment="1">
      <alignment horizontal="center" vertical="center" wrapText="1"/>
    </xf>
    <xf numFmtId="0" fontId="22" fillId="0" borderId="213" xfId="39" applyFont="1" applyBorder="1" applyAlignment="1">
      <alignment horizontal="center" vertical="center" wrapText="1"/>
    </xf>
    <xf numFmtId="0" fontId="22" fillId="0" borderId="215" xfId="39" applyFont="1" applyBorder="1" applyAlignment="1">
      <alignment horizontal="center" vertical="center" wrapText="1"/>
    </xf>
    <xf numFmtId="0" fontId="22" fillId="0" borderId="204" xfId="39" quotePrefix="1" applyFont="1" applyBorder="1" applyAlignment="1">
      <alignment horizontal="center" vertical="center" wrapText="1"/>
    </xf>
    <xf numFmtId="0" fontId="22" fillId="0" borderId="205" xfId="39" applyFont="1" applyBorder="1" applyAlignment="1">
      <alignment horizontal="left" vertical="center" wrapText="1"/>
    </xf>
    <xf numFmtId="0" fontId="22" fillId="0" borderId="217" xfId="39" applyFont="1" applyBorder="1" applyAlignment="1">
      <alignment horizontal="center" vertical="center"/>
    </xf>
    <xf numFmtId="0" fontId="22" fillId="0" borderId="213" xfId="39" quotePrefix="1" applyFont="1" applyBorder="1" applyAlignment="1">
      <alignment horizontal="center" vertical="center" wrapText="1"/>
    </xf>
    <xf numFmtId="0" fontId="22" fillId="0" borderId="215" xfId="39" quotePrefix="1" applyFont="1" applyBorder="1" applyAlignment="1">
      <alignment horizontal="center" vertical="center" wrapText="1"/>
    </xf>
    <xf numFmtId="0" fontId="22" fillId="0" borderId="211" xfId="39" applyFont="1" applyBorder="1" applyAlignment="1">
      <alignment horizontal="center" vertical="center" wrapText="1"/>
    </xf>
  </cellXfs>
  <cellStyles count="480">
    <cellStyle name="20 % - Accent1 2" xfId="47"/>
    <cellStyle name="20 % - Accent1 3" xfId="48"/>
    <cellStyle name="20 % - Accent1 3 2" xfId="187"/>
    <cellStyle name="20 % - Accent1 3 2 2" xfId="244"/>
    <cellStyle name="20 % - Accent1 3 2 2 2" xfId="355"/>
    <cellStyle name="20 % - Accent1 3 2 2 3" xfId="458"/>
    <cellStyle name="20 % - Accent1 3 2 3" xfId="305"/>
    <cellStyle name="20 % - Accent1 3 2 4" xfId="408"/>
    <cellStyle name="20 % - Accent1 3 3" xfId="217"/>
    <cellStyle name="20 % - Accent1 3 3 2" xfId="330"/>
    <cellStyle name="20 % - Accent1 3 3 3" xfId="433"/>
    <cellStyle name="20 % - Accent1 3 4" xfId="279"/>
    <cellStyle name="20 % - Accent1 3 5" xfId="383"/>
    <cellStyle name="20 % - Accent2 2" xfId="49"/>
    <cellStyle name="20 % - Accent2 3" xfId="50"/>
    <cellStyle name="20 % - Accent2 3 2" xfId="188"/>
    <cellStyle name="20 % - Accent2 3 2 2" xfId="245"/>
    <cellStyle name="20 % - Accent2 3 2 2 2" xfId="356"/>
    <cellStyle name="20 % - Accent2 3 2 2 3" xfId="459"/>
    <cellStyle name="20 % - Accent2 3 2 3" xfId="306"/>
    <cellStyle name="20 % - Accent2 3 2 4" xfId="409"/>
    <cellStyle name="20 % - Accent2 3 3" xfId="218"/>
    <cellStyle name="20 % - Accent2 3 3 2" xfId="331"/>
    <cellStyle name="20 % - Accent2 3 3 3" xfId="434"/>
    <cellStyle name="20 % - Accent2 3 4" xfId="280"/>
    <cellStyle name="20 % - Accent2 3 5" xfId="384"/>
    <cellStyle name="20 % - Accent3 2" xfId="51"/>
    <cellStyle name="20 % - Accent3 3" xfId="52"/>
    <cellStyle name="20 % - Accent3 3 2" xfId="189"/>
    <cellStyle name="20 % - Accent3 3 2 2" xfId="246"/>
    <cellStyle name="20 % - Accent3 3 2 2 2" xfId="357"/>
    <cellStyle name="20 % - Accent3 3 2 2 3" xfId="460"/>
    <cellStyle name="20 % - Accent3 3 2 3" xfId="307"/>
    <cellStyle name="20 % - Accent3 3 2 4" xfId="410"/>
    <cellStyle name="20 % - Accent3 3 3" xfId="219"/>
    <cellStyle name="20 % - Accent3 3 3 2" xfId="332"/>
    <cellStyle name="20 % - Accent3 3 3 3" xfId="435"/>
    <cellStyle name="20 % - Accent3 3 4" xfId="281"/>
    <cellStyle name="20 % - Accent3 3 5" xfId="385"/>
    <cellStyle name="20 % - Accent4 2" xfId="53"/>
    <cellStyle name="20 % - Accent4 3" xfId="54"/>
    <cellStyle name="20 % - Accent4 3 2" xfId="190"/>
    <cellStyle name="20 % - Accent4 3 2 2" xfId="247"/>
    <cellStyle name="20 % - Accent4 3 2 2 2" xfId="358"/>
    <cellStyle name="20 % - Accent4 3 2 2 3" xfId="461"/>
    <cellStyle name="20 % - Accent4 3 2 3" xfId="308"/>
    <cellStyle name="20 % - Accent4 3 2 4" xfId="411"/>
    <cellStyle name="20 % - Accent4 3 3" xfId="220"/>
    <cellStyle name="20 % - Accent4 3 3 2" xfId="333"/>
    <cellStyle name="20 % - Accent4 3 3 3" xfId="436"/>
    <cellStyle name="20 % - Accent4 3 4" xfId="282"/>
    <cellStyle name="20 % - Accent4 3 5" xfId="386"/>
    <cellStyle name="20 % - Accent5 2" xfId="55"/>
    <cellStyle name="20 % - Accent5 3" xfId="56"/>
    <cellStyle name="20 % - Accent5 3 2" xfId="191"/>
    <cellStyle name="20 % - Accent5 3 2 2" xfId="248"/>
    <cellStyle name="20 % - Accent5 3 2 2 2" xfId="359"/>
    <cellStyle name="20 % - Accent5 3 2 2 3" xfId="462"/>
    <cellStyle name="20 % - Accent5 3 2 3" xfId="309"/>
    <cellStyle name="20 % - Accent5 3 2 4" xfId="412"/>
    <cellStyle name="20 % - Accent5 3 3" xfId="221"/>
    <cellStyle name="20 % - Accent5 3 3 2" xfId="334"/>
    <cellStyle name="20 % - Accent5 3 3 3" xfId="437"/>
    <cellStyle name="20 % - Accent5 3 4" xfId="283"/>
    <cellStyle name="20 % - Accent5 3 5" xfId="387"/>
    <cellStyle name="20 % - Accent6 2" xfId="57"/>
    <cellStyle name="20 % - Accent6 3" xfId="58"/>
    <cellStyle name="20 % - Accent6 3 2" xfId="192"/>
    <cellStyle name="20 % - Accent6 3 2 2" xfId="249"/>
    <cellStyle name="20 % - Accent6 3 2 2 2" xfId="360"/>
    <cellStyle name="20 % - Accent6 3 2 2 3" xfId="463"/>
    <cellStyle name="20 % - Accent6 3 2 3" xfId="310"/>
    <cellStyle name="20 % - Accent6 3 2 4" xfId="413"/>
    <cellStyle name="20 % - Accent6 3 3" xfId="222"/>
    <cellStyle name="20 % - Accent6 3 3 2" xfId="335"/>
    <cellStyle name="20 % - Accent6 3 3 3" xfId="438"/>
    <cellStyle name="20 % - Accent6 3 4" xfId="284"/>
    <cellStyle name="20 % - Accent6 3 5" xfId="388"/>
    <cellStyle name="40 % - Accent1 2" xfId="59"/>
    <cellStyle name="40 % - Accent1 3" xfId="60"/>
    <cellStyle name="40 % - Accent1 3 2" xfId="193"/>
    <cellStyle name="40 % - Accent1 3 2 2" xfId="250"/>
    <cellStyle name="40 % - Accent1 3 2 2 2" xfId="361"/>
    <cellStyle name="40 % - Accent1 3 2 2 3" xfId="464"/>
    <cellStyle name="40 % - Accent1 3 2 3" xfId="311"/>
    <cellStyle name="40 % - Accent1 3 2 4" xfId="414"/>
    <cellStyle name="40 % - Accent1 3 3" xfId="223"/>
    <cellStyle name="40 % - Accent1 3 3 2" xfId="336"/>
    <cellStyle name="40 % - Accent1 3 3 3" xfId="439"/>
    <cellStyle name="40 % - Accent1 3 4" xfId="285"/>
    <cellStyle name="40 % - Accent1 3 5" xfId="389"/>
    <cellStyle name="40 % - Accent2 2" xfId="61"/>
    <cellStyle name="40 % - Accent2 3" xfId="62"/>
    <cellStyle name="40 % - Accent2 3 2" xfId="194"/>
    <cellStyle name="40 % - Accent2 3 2 2" xfId="251"/>
    <cellStyle name="40 % - Accent2 3 2 2 2" xfId="362"/>
    <cellStyle name="40 % - Accent2 3 2 2 3" xfId="465"/>
    <cellStyle name="40 % - Accent2 3 2 3" xfId="312"/>
    <cellStyle name="40 % - Accent2 3 2 4" xfId="415"/>
    <cellStyle name="40 % - Accent2 3 3" xfId="224"/>
    <cellStyle name="40 % - Accent2 3 3 2" xfId="337"/>
    <cellStyle name="40 % - Accent2 3 3 3" xfId="440"/>
    <cellStyle name="40 % - Accent2 3 4" xfId="286"/>
    <cellStyle name="40 % - Accent2 3 5" xfId="390"/>
    <cellStyle name="40 % - Accent3 2" xfId="63"/>
    <cellStyle name="40 % - Accent3 3" xfId="64"/>
    <cellStyle name="40 % - Accent3 3 2" xfId="195"/>
    <cellStyle name="40 % - Accent3 3 2 2" xfId="252"/>
    <cellStyle name="40 % - Accent3 3 2 2 2" xfId="363"/>
    <cellStyle name="40 % - Accent3 3 2 2 3" xfId="466"/>
    <cellStyle name="40 % - Accent3 3 2 3" xfId="313"/>
    <cellStyle name="40 % - Accent3 3 2 4" xfId="416"/>
    <cellStyle name="40 % - Accent3 3 3" xfId="225"/>
    <cellStyle name="40 % - Accent3 3 3 2" xfId="338"/>
    <cellStyle name="40 % - Accent3 3 3 3" xfId="441"/>
    <cellStyle name="40 % - Accent3 3 4" xfId="287"/>
    <cellStyle name="40 % - Accent3 3 5" xfId="391"/>
    <cellStyle name="40 % - Accent4 2" xfId="65"/>
    <cellStyle name="40 % - Accent4 3" xfId="66"/>
    <cellStyle name="40 % - Accent4 3 2" xfId="196"/>
    <cellStyle name="40 % - Accent4 3 2 2" xfId="253"/>
    <cellStyle name="40 % - Accent4 3 2 2 2" xfId="364"/>
    <cellStyle name="40 % - Accent4 3 2 2 3" xfId="467"/>
    <cellStyle name="40 % - Accent4 3 2 3" xfId="314"/>
    <cellStyle name="40 % - Accent4 3 2 4" xfId="417"/>
    <cellStyle name="40 % - Accent4 3 3" xfId="226"/>
    <cellStyle name="40 % - Accent4 3 3 2" xfId="339"/>
    <cellStyle name="40 % - Accent4 3 3 3" xfId="442"/>
    <cellStyle name="40 % - Accent4 3 4" xfId="288"/>
    <cellStyle name="40 % - Accent4 3 5" xfId="392"/>
    <cellStyle name="40 % - Accent5 2" xfId="67"/>
    <cellStyle name="40 % - Accent5 3" xfId="68"/>
    <cellStyle name="40 % - Accent5 3 2" xfId="197"/>
    <cellStyle name="40 % - Accent5 3 2 2" xfId="254"/>
    <cellStyle name="40 % - Accent5 3 2 2 2" xfId="365"/>
    <cellStyle name="40 % - Accent5 3 2 2 3" xfId="468"/>
    <cellStyle name="40 % - Accent5 3 2 3" xfId="315"/>
    <cellStyle name="40 % - Accent5 3 2 4" xfId="418"/>
    <cellStyle name="40 % - Accent5 3 3" xfId="227"/>
    <cellStyle name="40 % - Accent5 3 3 2" xfId="340"/>
    <cellStyle name="40 % - Accent5 3 3 3" xfId="443"/>
    <cellStyle name="40 % - Accent5 3 4" xfId="289"/>
    <cellStyle name="40 % - Accent5 3 5" xfId="393"/>
    <cellStyle name="40 % - Accent6 2" xfId="69"/>
    <cellStyle name="40 % - Accent6 3" xfId="70"/>
    <cellStyle name="40 % - Accent6 3 2" xfId="198"/>
    <cellStyle name="40 % - Accent6 3 2 2" xfId="255"/>
    <cellStyle name="40 % - Accent6 3 2 2 2" xfId="366"/>
    <cellStyle name="40 % - Accent6 3 2 2 3" xfId="469"/>
    <cellStyle name="40 % - Accent6 3 2 3" xfId="316"/>
    <cellStyle name="40 % - Accent6 3 2 4" xfId="419"/>
    <cellStyle name="40 % - Accent6 3 3" xfId="228"/>
    <cellStyle name="40 % - Accent6 3 3 2" xfId="341"/>
    <cellStyle name="40 % - Accent6 3 3 3" xfId="444"/>
    <cellStyle name="40 % - Accent6 3 4" xfId="290"/>
    <cellStyle name="40 % - Accent6 3 5" xfId="394"/>
    <cellStyle name="60 % - Accent1 2" xfId="71"/>
    <cellStyle name="60 % - Accent1 3" xfId="72"/>
    <cellStyle name="60 % - Accent2 2" xfId="73"/>
    <cellStyle name="60 % - Accent2 3" xfId="74"/>
    <cellStyle name="60 % - Accent3 2" xfId="75"/>
    <cellStyle name="60 % - Accent3 3" xfId="76"/>
    <cellStyle name="60 % - Accent4 2" xfId="77"/>
    <cellStyle name="60 % - Accent4 3" xfId="78"/>
    <cellStyle name="60 % - Accent5 2" xfId="79"/>
    <cellStyle name="60 % - Accent5 3" xfId="80"/>
    <cellStyle name="60 % - Accent6 2" xfId="81"/>
    <cellStyle name="60 % - Accent6 3" xfId="82"/>
    <cellStyle name="Accent1 2" xfId="83"/>
    <cellStyle name="Accent1 3" xfId="84"/>
    <cellStyle name="Accent2 2" xfId="85"/>
    <cellStyle name="Accent2 3" xfId="86"/>
    <cellStyle name="Accent3 2" xfId="87"/>
    <cellStyle name="Accent3 3" xfId="88"/>
    <cellStyle name="Accent4 2" xfId="89"/>
    <cellStyle name="Accent4 3" xfId="90"/>
    <cellStyle name="Accent5 2" xfId="91"/>
    <cellStyle name="Accent5 3" xfId="92"/>
    <cellStyle name="Accent6 2" xfId="93"/>
    <cellStyle name="Accent6 3" xfId="94"/>
    <cellStyle name="Avertissement 2" xfId="95"/>
    <cellStyle name="Avertissement 3" xfId="96"/>
    <cellStyle name="Calcul 2" xfId="97"/>
    <cellStyle name="Calcul 3" xfId="98"/>
    <cellStyle name="Cellule liée 2" xfId="99"/>
    <cellStyle name="Cellule liée 3" xfId="100"/>
    <cellStyle name="Commentaire 2" xfId="101"/>
    <cellStyle name="Commentaire 3" xfId="102"/>
    <cellStyle name="Commentaire 3 2" xfId="199"/>
    <cellStyle name="Commentaire 3 2 2" xfId="256"/>
    <cellStyle name="Commentaire 3 2 2 2" xfId="367"/>
    <cellStyle name="Commentaire 3 2 2 3" xfId="470"/>
    <cellStyle name="Commentaire 3 2 3" xfId="317"/>
    <cellStyle name="Commentaire 3 2 4" xfId="420"/>
    <cellStyle name="Commentaire 3 3" xfId="229"/>
    <cellStyle name="Commentaire 3 3 2" xfId="342"/>
    <cellStyle name="Commentaire 3 3 3" xfId="445"/>
    <cellStyle name="Commentaire 3 4" xfId="291"/>
    <cellStyle name="Commentaire 3 5" xfId="395"/>
    <cellStyle name="Entrée 2" xfId="103"/>
    <cellStyle name="Entrée 3" xfId="104"/>
    <cellStyle name="Euro" xfId="1"/>
    <cellStyle name="Euro 2" xfId="105"/>
    <cellStyle name="Euro 3" xfId="106"/>
    <cellStyle name="Euro 4" xfId="107"/>
    <cellStyle name="Insatisfaisant 2" xfId="108"/>
    <cellStyle name="Insatisfaisant 3" xfId="109"/>
    <cellStyle name="Lien hypertexte" xfId="174" builtinId="8"/>
    <cellStyle name="Lien hypertexte 2" xfId="294"/>
    <cellStyle name="Milliers" xfId="45" builtinId="3"/>
    <cellStyle name="Milliers 2" xfId="20"/>
    <cellStyle name="Milliers 2 2" xfId="177"/>
    <cellStyle name="Milliers 2 2 2" xfId="234"/>
    <cellStyle name="Milliers 2 2 2 2" xfId="345"/>
    <cellStyle name="Milliers 2 2 2 3" xfId="448"/>
    <cellStyle name="Milliers 2 2 3" xfId="295"/>
    <cellStyle name="Milliers 2 2 4" xfId="398"/>
    <cellStyle name="Milliers 2 3" xfId="207"/>
    <cellStyle name="Milliers 2 3 2" xfId="320"/>
    <cellStyle name="Milliers 2 3 3" xfId="423"/>
    <cellStyle name="Milliers 2 4" xfId="268"/>
    <cellStyle name="Milliers 2 5" xfId="373"/>
    <cellStyle name="Milliers 3" xfId="110"/>
    <cellStyle name="Milliers 4" xfId="278"/>
    <cellStyle name="Monétaire 2" xfId="111"/>
    <cellStyle name="Neutre 2" xfId="112"/>
    <cellStyle name="Neutre 3" xfId="113"/>
    <cellStyle name="Normal" xfId="0" builtinId="0"/>
    <cellStyle name="Normal 10" xfId="37"/>
    <cellStyle name="Normal 10 2" xfId="183"/>
    <cellStyle name="Normal 10 2 2" xfId="240"/>
    <cellStyle name="Normal 10 2 2 2" xfId="351"/>
    <cellStyle name="Normal 10 2 2 3" xfId="454"/>
    <cellStyle name="Normal 10 2 3" xfId="301"/>
    <cellStyle name="Normal 10 2 4" xfId="404"/>
    <cellStyle name="Normal 10 3" xfId="213"/>
    <cellStyle name="Normal 10 3 2" xfId="326"/>
    <cellStyle name="Normal 10 3 3" xfId="429"/>
    <cellStyle name="Normal 10 4" xfId="274"/>
    <cellStyle name="Normal 10 5" xfId="379"/>
    <cellStyle name="Normal 11" xfId="114"/>
    <cellStyle name="Normal 11 2" xfId="115"/>
    <cellStyle name="Normal 12" xfId="116"/>
    <cellStyle name="Normal 13" xfId="117"/>
    <cellStyle name="Normal 14" xfId="118"/>
    <cellStyle name="Normal 15" xfId="119"/>
    <cellStyle name="Normal 16" xfId="120"/>
    <cellStyle name="Normal 17" xfId="121"/>
    <cellStyle name="Normal 17 2" xfId="200"/>
    <cellStyle name="Normal 17 2 2" xfId="257"/>
    <cellStyle name="Normal 17 2 2 2" xfId="368"/>
    <cellStyle name="Normal 17 2 2 3" xfId="471"/>
    <cellStyle name="Normal 17 2 3" xfId="318"/>
    <cellStyle name="Normal 17 2 4" xfId="421"/>
    <cellStyle name="Normal 17 3" xfId="230"/>
    <cellStyle name="Normal 17 3 2" xfId="343"/>
    <cellStyle name="Normal 17 3 3" xfId="446"/>
    <cellStyle name="Normal 17 4" xfId="292"/>
    <cellStyle name="Normal 17 5" xfId="396"/>
    <cellStyle name="Normal 18" xfId="122"/>
    <cellStyle name="Normal 18 2" xfId="201"/>
    <cellStyle name="Normal 18 2 2" xfId="258"/>
    <cellStyle name="Normal 18 2 2 2" xfId="369"/>
    <cellStyle name="Normal 18 2 2 3" xfId="472"/>
    <cellStyle name="Normal 18 2 3" xfId="319"/>
    <cellStyle name="Normal 18 2 4" xfId="422"/>
    <cellStyle name="Normal 18 3" xfId="231"/>
    <cellStyle name="Normal 18 3 2" xfId="344"/>
    <cellStyle name="Normal 18 3 3" xfId="447"/>
    <cellStyle name="Normal 18 4" xfId="293"/>
    <cellStyle name="Normal 18 5" xfId="397"/>
    <cellStyle name="Normal 19" xfId="261"/>
    <cellStyle name="Normal 19 2" xfId="370"/>
    <cellStyle name="Normal 19 3" xfId="473"/>
    <cellStyle name="Normal 2" xfId="2"/>
    <cellStyle name="Normal 2 10" xfId="43"/>
    <cellStyle name="Normal 2 11" xfId="123"/>
    <cellStyle name="Normal 2 12" xfId="44"/>
    <cellStyle name="Normal 2 12 2" xfId="124"/>
    <cellStyle name="Normal 2 13" xfId="125"/>
    <cellStyle name="Normal 2 14" xfId="126"/>
    <cellStyle name="Normal 2 15" xfId="127"/>
    <cellStyle name="Normal 2 16" xfId="128"/>
    <cellStyle name="Normal 2 17" xfId="478"/>
    <cellStyle name="Normal 2 2" xfId="21"/>
    <cellStyle name="Normal 2 2 10" xfId="129"/>
    <cellStyle name="Normal 2 2 11" xfId="130"/>
    <cellStyle name="Normal 2 2 2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3" xfId="22"/>
    <cellStyle name="Normal 2 4" xfId="41"/>
    <cellStyle name="Normal 2 4 2" xfId="185"/>
    <cellStyle name="Normal 2 4 2 2" xfId="242"/>
    <cellStyle name="Normal 2 4 2 2 2" xfId="353"/>
    <cellStyle name="Normal 2 4 2 2 3" xfId="456"/>
    <cellStyle name="Normal 2 4 2 3" xfId="303"/>
    <cellStyle name="Normal 2 4 2 4" xfId="406"/>
    <cellStyle name="Normal 2 4 3" xfId="215"/>
    <cellStyle name="Normal 2 4 3 2" xfId="328"/>
    <cellStyle name="Normal 2 4 3 3" xfId="431"/>
    <cellStyle name="Normal 2 4 4" xfId="276"/>
    <cellStyle name="Normal 2 4 5" xfId="381"/>
    <cellStyle name="Normal 2 5" xfId="139"/>
    <cellStyle name="Normal 2 6" xfId="140"/>
    <cellStyle name="Normal 2 7" xfId="141"/>
    <cellStyle name="Normal 2 8" xfId="142"/>
    <cellStyle name="Normal 2 9" xfId="143"/>
    <cellStyle name="Normal 2_Allocations 2010" xfId="144"/>
    <cellStyle name="Normal 20" xfId="262"/>
    <cellStyle name="Normal 21" xfId="263"/>
    <cellStyle name="Normal 21 2" xfId="371"/>
    <cellStyle name="Normal 21 3" xfId="474"/>
    <cellStyle name="Normal 22" xfId="265"/>
    <cellStyle name="Normal 23" xfId="264"/>
    <cellStyle name="Normal 24" xfId="372"/>
    <cellStyle name="Normal 25" xfId="475"/>
    <cellStyle name="Normal 26" xfId="476"/>
    <cellStyle name="Normal 27" xfId="477"/>
    <cellStyle name="Normal 3" xfId="3"/>
    <cellStyle name="Normal 3 2" xfId="145"/>
    <cellStyle name="Normal 4" xfId="4"/>
    <cellStyle name="Normal 4 2" xfId="23"/>
    <cellStyle name="Normal 4 3" xfId="146"/>
    <cellStyle name="Normal 4 4" xfId="147"/>
    <cellStyle name="Normal 4 5" xfId="148"/>
    <cellStyle name="Normal 5" xfId="24"/>
    <cellStyle name="Normal 6" xfId="25"/>
    <cellStyle name="Normal 6 2" xfId="46"/>
    <cellStyle name="Normal 7" xfId="26"/>
    <cellStyle name="Normal 7 2" xfId="149"/>
    <cellStyle name="Normal 7 3" xfId="178"/>
    <cellStyle name="Normal 7 3 2" xfId="235"/>
    <cellStyle name="Normal 7 3 2 2" xfId="346"/>
    <cellStyle name="Normal 7 3 2 3" xfId="449"/>
    <cellStyle name="Normal 7 3 3" xfId="296"/>
    <cellStyle name="Normal 7 3 4" xfId="399"/>
    <cellStyle name="Normal 7 4" xfId="208"/>
    <cellStyle name="Normal 7 4 2" xfId="321"/>
    <cellStyle name="Normal 7 4 3" xfId="424"/>
    <cellStyle name="Normal 7 5" xfId="269"/>
    <cellStyle name="Normal 7 6" xfId="374"/>
    <cellStyle name="Normal 8" xfId="27"/>
    <cellStyle name="Normal 8 2" xfId="35"/>
    <cellStyle name="Normal 8 2 2" xfId="181"/>
    <cellStyle name="Normal 8 2 2 2" xfId="238"/>
    <cellStyle name="Normal 8 2 2 2 2" xfId="349"/>
    <cellStyle name="Normal 8 2 2 2 3" xfId="452"/>
    <cellStyle name="Normal 8 2 2 3" xfId="299"/>
    <cellStyle name="Normal 8 2 2 4" xfId="402"/>
    <cellStyle name="Normal 8 2 3" xfId="211"/>
    <cellStyle name="Normal 8 2 3 2" xfId="324"/>
    <cellStyle name="Normal 8 2 3 3" xfId="427"/>
    <cellStyle name="Normal 8 2 4" xfId="272"/>
    <cellStyle name="Normal 8 2 5" xfId="377"/>
    <cellStyle name="Normal 8 3" xfId="179"/>
    <cellStyle name="Normal 8 3 2" xfId="236"/>
    <cellStyle name="Normal 8 3 2 2" xfId="347"/>
    <cellStyle name="Normal 8 3 2 3" xfId="450"/>
    <cellStyle name="Normal 8 3 3" xfId="297"/>
    <cellStyle name="Normal 8 3 4" xfId="400"/>
    <cellStyle name="Normal 8 4" xfId="209"/>
    <cellStyle name="Normal 8 4 2" xfId="322"/>
    <cellStyle name="Normal 8 4 3" xfId="425"/>
    <cellStyle name="Normal 8 5" xfId="270"/>
    <cellStyle name="Normal 8 6" xfId="375"/>
    <cellStyle name="Normal 9" xfId="36"/>
    <cellStyle name="Normal 9 2" xfId="182"/>
    <cellStyle name="Normal 9 2 2" xfId="239"/>
    <cellStyle name="Normal 9 2 2 2" xfId="350"/>
    <cellStyle name="Normal 9 2 2 3" xfId="453"/>
    <cellStyle name="Normal 9 2 3" xfId="300"/>
    <cellStyle name="Normal 9 2 4" xfId="403"/>
    <cellStyle name="Normal 9 3" xfId="212"/>
    <cellStyle name="Normal 9 3 2" xfId="325"/>
    <cellStyle name="Normal 9 3 3" xfId="428"/>
    <cellStyle name="Normal 9 4" xfId="273"/>
    <cellStyle name="Normal 9 5" xfId="378"/>
    <cellStyle name="Normal_art26-1 2" xfId="5"/>
    <cellStyle name="Normal_cp 0404" xfId="6"/>
    <cellStyle name="Normal_cp 0404 2" xfId="7"/>
    <cellStyle name="Normal_cptqualif03" xfId="8"/>
    <cellStyle name="Normal_GDIS98" xfId="9"/>
    <cellStyle name="Normal_memento07fic01_tot+droit" xfId="10"/>
    <cellStyle name="Normal_memento07fic01_tot+droit 2" xfId="39"/>
    <cellStyle name="Normal_NBT2" xfId="11"/>
    <cellStyle name="Normal_PAGINATION 2 2" xfId="173"/>
    <cellStyle name="Normal_qualifsectsexe" xfId="12"/>
    <cellStyle name="Normal_x" xfId="13"/>
    <cellStyle name="pge" xfId="14"/>
    <cellStyle name="pge 2" xfId="150"/>
    <cellStyle name="pge 3" xfId="151"/>
    <cellStyle name="Pourcentage" xfId="15" builtinId="5"/>
    <cellStyle name="Pourcentage 2" xfId="16"/>
    <cellStyle name="Pourcentage 2 2" xfId="28"/>
    <cellStyle name="Pourcentage 2 3" xfId="29"/>
    <cellStyle name="Pourcentage 2 4" xfId="30"/>
    <cellStyle name="Pourcentage 2 5" xfId="40"/>
    <cellStyle name="Pourcentage 2 6" xfId="42"/>
    <cellStyle name="Pourcentage 2 6 2" xfId="186"/>
    <cellStyle name="Pourcentage 2 6 2 2" xfId="243"/>
    <cellStyle name="Pourcentage 2 6 2 2 2" xfId="354"/>
    <cellStyle name="Pourcentage 2 6 2 2 3" xfId="457"/>
    <cellStyle name="Pourcentage 2 6 2 3" xfId="304"/>
    <cellStyle name="Pourcentage 2 6 2 4" xfId="407"/>
    <cellStyle name="Pourcentage 2 6 3" xfId="216"/>
    <cellStyle name="Pourcentage 2 6 3 2" xfId="329"/>
    <cellStyle name="Pourcentage 2 6 3 3" xfId="432"/>
    <cellStyle name="Pourcentage 2 6 4" xfId="277"/>
    <cellStyle name="Pourcentage 2 6 5" xfId="382"/>
    <cellStyle name="Pourcentage 2 7" xfId="479"/>
    <cellStyle name="Pourcentage 3" xfId="31"/>
    <cellStyle name="Pourcentage 3 2" xfId="32"/>
    <cellStyle name="Pourcentage 3 3" xfId="152"/>
    <cellStyle name="Pourcentage 3 4" xfId="180"/>
    <cellStyle name="Pourcentage 3 4 2" xfId="237"/>
    <cellStyle name="Pourcentage 3 4 2 2" xfId="348"/>
    <cellStyle name="Pourcentage 3 4 2 3" xfId="451"/>
    <cellStyle name="Pourcentage 3 4 3" xfId="298"/>
    <cellStyle name="Pourcentage 3 4 4" xfId="401"/>
    <cellStyle name="Pourcentage 3 5" xfId="210"/>
    <cellStyle name="Pourcentage 3 5 2" xfId="323"/>
    <cellStyle name="Pourcentage 3 5 3" xfId="426"/>
    <cellStyle name="Pourcentage 3 6" xfId="271"/>
    <cellStyle name="Pourcentage 3 7" xfId="376"/>
    <cellStyle name="Pourcentage 4" xfId="33"/>
    <cellStyle name="Pourcentage 4 2" xfId="34"/>
    <cellStyle name="Pourcentage 5" xfId="38"/>
    <cellStyle name="Pourcentage 5 2" xfId="184"/>
    <cellStyle name="Pourcentage 5 2 2" xfId="241"/>
    <cellStyle name="Pourcentage 5 2 2 2" xfId="352"/>
    <cellStyle name="Pourcentage 5 2 2 3" xfId="455"/>
    <cellStyle name="Pourcentage 5 2 3" xfId="302"/>
    <cellStyle name="Pourcentage 5 2 4" xfId="405"/>
    <cellStyle name="Pourcentage 5 3" xfId="214"/>
    <cellStyle name="Pourcentage 5 3 2" xfId="327"/>
    <cellStyle name="Pourcentage 5 3 3" xfId="430"/>
    <cellStyle name="Pourcentage 5 4" xfId="275"/>
    <cellStyle name="Pourcentage 5 5" xfId="380"/>
    <cellStyle name="Pourcentage 6" xfId="266"/>
    <cellStyle name="Satisfaisant 2" xfId="153"/>
    <cellStyle name="Satisfaisant 3" xfId="154"/>
    <cellStyle name="Sortie 2" xfId="155"/>
    <cellStyle name="Sortie 3" xfId="156"/>
    <cellStyle name="tab4" xfId="17"/>
    <cellStyle name="tab4 2" xfId="157"/>
    <cellStyle name="Texte explicatif 2" xfId="158"/>
    <cellStyle name="Texte explicatif 3" xfId="159"/>
    <cellStyle name="Titre 1 2" xfId="160"/>
    <cellStyle name="Titre 1 3" xfId="161"/>
    <cellStyle name="Titre 2 2" xfId="162"/>
    <cellStyle name="Titre 2 3" xfId="163"/>
    <cellStyle name="Titre 3 2" xfId="164"/>
    <cellStyle name="Titre 3 3" xfId="165"/>
    <cellStyle name="Titre 4 2" xfId="166"/>
    <cellStyle name="Titre 4 3" xfId="167"/>
    <cellStyle name="total" xfId="18"/>
    <cellStyle name="Total 2" xfId="168"/>
    <cellStyle name="Total 3" xfId="169"/>
    <cellStyle name="total 4" xfId="175"/>
    <cellStyle name="total 4 2" xfId="232"/>
    <cellStyle name="total 5" xfId="203"/>
    <cellStyle name="total 5 2" xfId="260"/>
    <cellStyle name="total 6" xfId="205"/>
    <cellStyle name="total 7" xfId="206"/>
    <cellStyle name="total 8" xfId="267"/>
    <cellStyle name="toto" xfId="19"/>
    <cellStyle name="toto 2" xfId="170"/>
    <cellStyle name="toto 3" xfId="176"/>
    <cellStyle name="toto 3 2" xfId="233"/>
    <cellStyle name="toto 4" xfId="202"/>
    <cellStyle name="toto 4 2" xfId="259"/>
    <cellStyle name="toto 5" xfId="204"/>
    <cellStyle name="Vérification 2" xfId="171"/>
    <cellStyle name="Vérification 3" xfId="172"/>
  </cellStyles>
  <dxfs count="16">
    <dxf>
      <fill>
        <patternFill>
          <bgColor theme="4" tint="0.59996337778862885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gray125">
          <bgColor rgb="FFFFFFCC"/>
        </patternFill>
      </fill>
    </dxf>
    <dxf>
      <font>
        <color rgb="FFFF0000"/>
      </font>
    </dxf>
    <dxf>
      <fill>
        <patternFill patternType="solid">
          <bgColor theme="4" tint="0.79995117038483843"/>
        </patternFill>
      </fill>
    </dxf>
    <dxf>
      <fill>
        <patternFill patternType="gray125">
          <bgColor rgb="FFFFFFCC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9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0000FF"/>
      <color rgb="FF609327"/>
      <color rgb="FFFFCC99"/>
      <color rgb="FFFFFFCC"/>
      <color rgb="FFDDDDDD"/>
      <color rgb="FFDAE7F6"/>
      <color rgb="FFFFFF99"/>
      <color rgb="FFD8E4BC"/>
      <color rgb="FFD9D9D9"/>
      <color rgb="FFD9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Pyramide des âges des individus qualifiés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 b="1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PROFESSEUR DES UNIVERSITÉS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 titre de l'année 2021 et par sexe</a:t>
            </a:r>
          </a:p>
        </c:rich>
      </c:tx>
      <c:layout>
        <c:manualLayout>
          <c:xMode val="edge"/>
          <c:yMode val="edge"/>
          <c:x val="0.36562281974312888"/>
          <c:y val="4.5139913937090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2887553183234E-2"/>
          <c:y val="0.18795518285773022"/>
          <c:w val="0.91143151390319765"/>
          <c:h val="0.7059708981435125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Feuil2!$B$2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Feuil2!$A$3:$A$50</c:f>
              <c:numCache>
                <c:formatCode>General</c:formatCode>
                <c:ptCount val="4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</c:numCache>
            </c:numRef>
          </c:cat>
          <c:val>
            <c:numRef>
              <c:f>Feuil2!$B$3:$B$50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-2</c:v>
                </c:pt>
                <c:pt idx="9">
                  <c:v>-1</c:v>
                </c:pt>
                <c:pt idx="10">
                  <c:v>-5</c:v>
                </c:pt>
                <c:pt idx="11">
                  <c:v>-10</c:v>
                </c:pt>
                <c:pt idx="12">
                  <c:v>-8</c:v>
                </c:pt>
                <c:pt idx="13">
                  <c:v>-16</c:v>
                </c:pt>
                <c:pt idx="14">
                  <c:v>-12</c:v>
                </c:pt>
                <c:pt idx="15">
                  <c:v>-8</c:v>
                </c:pt>
                <c:pt idx="16">
                  <c:v>-14</c:v>
                </c:pt>
                <c:pt idx="17">
                  <c:v>-19</c:v>
                </c:pt>
                <c:pt idx="18">
                  <c:v>-17</c:v>
                </c:pt>
                <c:pt idx="19">
                  <c:v>-15</c:v>
                </c:pt>
                <c:pt idx="20">
                  <c:v>-10</c:v>
                </c:pt>
                <c:pt idx="21">
                  <c:v>-12</c:v>
                </c:pt>
                <c:pt idx="22">
                  <c:v>-8</c:v>
                </c:pt>
                <c:pt idx="23">
                  <c:v>-15</c:v>
                </c:pt>
                <c:pt idx="24">
                  <c:v>-9</c:v>
                </c:pt>
                <c:pt idx="25">
                  <c:v>-8</c:v>
                </c:pt>
                <c:pt idx="26">
                  <c:v>-13</c:v>
                </c:pt>
                <c:pt idx="27">
                  <c:v>-8</c:v>
                </c:pt>
                <c:pt idx="28">
                  <c:v>-6</c:v>
                </c:pt>
                <c:pt idx="29">
                  <c:v>-9</c:v>
                </c:pt>
                <c:pt idx="30">
                  <c:v>-6</c:v>
                </c:pt>
                <c:pt idx="31">
                  <c:v>-2</c:v>
                </c:pt>
                <c:pt idx="32">
                  <c:v>-7</c:v>
                </c:pt>
                <c:pt idx="33">
                  <c:v>-2</c:v>
                </c:pt>
                <c:pt idx="34">
                  <c:v>-4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0</c:v>
                </c:pt>
                <c:pt idx="39">
                  <c:v>-3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7-428F-9C89-88A3A3E87A4E}"/>
            </c:ext>
          </c:extLst>
        </c:ser>
        <c:ser>
          <c:idx val="0"/>
          <c:order val="1"/>
          <c:tx>
            <c:strRef>
              <c:f>Feuil2!$C$2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Feuil2!$A$3:$A$50</c:f>
              <c:numCache>
                <c:formatCode>General</c:formatCode>
                <c:ptCount val="4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</c:numCache>
            </c:numRef>
          </c:cat>
          <c:val>
            <c:numRef>
              <c:f>Feuil2!$C$3:$C$50</c:f>
              <c:numCache>
                <c:formatCode>General</c:formatCode>
                <c:ptCount val="42"/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5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11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7-428F-9C89-88A3A3E87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188864"/>
        <c:axId val="135190784"/>
      </c:barChart>
      <c:catAx>
        <c:axId val="135188864"/>
        <c:scaling>
          <c:orientation val="minMax"/>
        </c:scaling>
        <c:delete val="0"/>
        <c:axPos val="l"/>
        <c:title>
          <c:tx>
            <c:rich>
              <a:bodyPr rot="-18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Ages</a:t>
                </a:r>
              </a:p>
            </c:rich>
          </c:tx>
          <c:layout>
            <c:manualLayout>
              <c:xMode val="edge"/>
              <c:yMode val="edge"/>
              <c:x val="2.1541409293710824E-2"/>
              <c:y val="0.1614556644369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5190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5190784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0.8975794016477957"/>
              <c:y val="0.93928747151120207"/>
            </c:manualLayout>
          </c:layout>
          <c:overlay val="0"/>
          <c:spPr>
            <a:noFill/>
            <a:ln w="25400">
              <a:noFill/>
            </a:ln>
          </c:spPr>
        </c:title>
        <c:numFmt formatCode="0;[Black]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5188864"/>
        <c:crosses val="autoZero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2437343941509051"/>
          <c:y val="0.93113305194217499"/>
          <c:w val="0.22857577333540144"/>
          <c:h val="5.4237898946017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50393659" l="0.78740157480314954" r="0.78740157480314954" t="0.39370078740157488" header="0.51181102362204722" footer="0.51181102362204722"/>
    <c:pageSetup paperSize="9" firstPageNumber="0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Pyramide des âges des individus qualifiés </a:t>
            </a:r>
            <a:endParaRPr lang="fr-F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sng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MAITRE DE CONF</a:t>
            </a:r>
            <a:r>
              <a:rPr lang="fr-FR" sz="1000" b="1" u="sng">
                <a:solidFill>
                  <a:sysClr val="windowText" lastClr="000000"/>
                </a:solidFill>
              </a:rPr>
              <a:t>É</a:t>
            </a:r>
            <a:r>
              <a:rPr lang="fr-FR" sz="1000" b="1" i="0" u="sng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RENCES</a:t>
            </a:r>
            <a:endParaRPr lang="fr-FR" sz="11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 titre de l'année 2021 et </a:t>
            </a:r>
            <a:r>
              <a:rPr lang="fr-FR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par sexe</a:t>
            </a:r>
          </a:p>
        </c:rich>
      </c:tx>
      <c:layout>
        <c:manualLayout>
          <c:xMode val="edge"/>
          <c:yMode val="edge"/>
          <c:x val="0.32556102362205103"/>
          <c:y val="2.7094877029260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18990422399463E-2"/>
          <c:y val="0.18918704760249391"/>
          <c:w val="0.91555097837281152"/>
          <c:h val="0.7044656297039581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Feuil2!$G$2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Feuil2!$F$3:$F$50</c:f>
              <c:numCache>
                <c:formatCode>General</c:formatCode>
                <c:ptCount val="4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</c:numCache>
            </c:numRef>
          </c:cat>
          <c:val>
            <c:numRef>
              <c:f>Feuil2!$G$3:$G$50</c:f>
              <c:numCache>
                <c:formatCode>General</c:formatCode>
                <c:ptCount val="42"/>
                <c:pt idx="0">
                  <c:v>0</c:v>
                </c:pt>
                <c:pt idx="1">
                  <c:v>-16</c:v>
                </c:pt>
                <c:pt idx="2">
                  <c:v>-147</c:v>
                </c:pt>
                <c:pt idx="3">
                  <c:v>-247</c:v>
                </c:pt>
                <c:pt idx="4">
                  <c:v>-303</c:v>
                </c:pt>
                <c:pt idx="5">
                  <c:v>-265</c:v>
                </c:pt>
                <c:pt idx="6">
                  <c:v>-267</c:v>
                </c:pt>
                <c:pt idx="7">
                  <c:v>-252</c:v>
                </c:pt>
                <c:pt idx="8">
                  <c:v>-223</c:v>
                </c:pt>
                <c:pt idx="9">
                  <c:v>-209</c:v>
                </c:pt>
                <c:pt idx="10">
                  <c:v>-171</c:v>
                </c:pt>
                <c:pt idx="11">
                  <c:v>-154</c:v>
                </c:pt>
                <c:pt idx="12">
                  <c:v>-135</c:v>
                </c:pt>
                <c:pt idx="13">
                  <c:v>-119</c:v>
                </c:pt>
                <c:pt idx="14">
                  <c:v>-85</c:v>
                </c:pt>
                <c:pt idx="15">
                  <c:v>-80</c:v>
                </c:pt>
                <c:pt idx="16">
                  <c:v>-90</c:v>
                </c:pt>
                <c:pt idx="17">
                  <c:v>-73</c:v>
                </c:pt>
                <c:pt idx="18">
                  <c:v>-56</c:v>
                </c:pt>
                <c:pt idx="19">
                  <c:v>-42</c:v>
                </c:pt>
                <c:pt idx="20">
                  <c:v>-45</c:v>
                </c:pt>
                <c:pt idx="21">
                  <c:v>-29</c:v>
                </c:pt>
                <c:pt idx="22">
                  <c:v>-32</c:v>
                </c:pt>
                <c:pt idx="23">
                  <c:v>-20</c:v>
                </c:pt>
                <c:pt idx="24">
                  <c:v>-24</c:v>
                </c:pt>
                <c:pt idx="25">
                  <c:v>-27</c:v>
                </c:pt>
                <c:pt idx="26">
                  <c:v>-23</c:v>
                </c:pt>
                <c:pt idx="27">
                  <c:v>-14</c:v>
                </c:pt>
                <c:pt idx="28">
                  <c:v>-15</c:v>
                </c:pt>
                <c:pt idx="29">
                  <c:v>-8</c:v>
                </c:pt>
                <c:pt idx="30">
                  <c:v>-7</c:v>
                </c:pt>
                <c:pt idx="31">
                  <c:v>-9</c:v>
                </c:pt>
                <c:pt idx="32">
                  <c:v>-8</c:v>
                </c:pt>
                <c:pt idx="33">
                  <c:v>-6</c:v>
                </c:pt>
                <c:pt idx="34">
                  <c:v>-5</c:v>
                </c:pt>
                <c:pt idx="35">
                  <c:v>-3</c:v>
                </c:pt>
                <c:pt idx="36">
                  <c:v>-2</c:v>
                </c:pt>
                <c:pt idx="37">
                  <c:v>0</c:v>
                </c:pt>
                <c:pt idx="38">
                  <c:v>-2</c:v>
                </c:pt>
                <c:pt idx="39">
                  <c:v>-4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4-4670-8F9B-1E5205F2E3F3}"/>
            </c:ext>
          </c:extLst>
        </c:ser>
        <c:ser>
          <c:idx val="0"/>
          <c:order val="1"/>
          <c:tx>
            <c:strRef>
              <c:f>Feuil2!$H$2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Feuil2!$F$3:$F$50</c:f>
              <c:numCache>
                <c:formatCode>General</c:formatCode>
                <c:ptCount val="4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</c:numCache>
            </c:numRef>
          </c:cat>
          <c:val>
            <c:numRef>
              <c:f>Feuil2!$H$3:$H$50</c:f>
              <c:numCache>
                <c:formatCode>General</c:formatCode>
                <c:ptCount val="42"/>
                <c:pt idx="1">
                  <c:v>9</c:v>
                </c:pt>
                <c:pt idx="2">
                  <c:v>75</c:v>
                </c:pt>
                <c:pt idx="3">
                  <c:v>157</c:v>
                </c:pt>
                <c:pt idx="4">
                  <c:v>188</c:v>
                </c:pt>
                <c:pt idx="5">
                  <c:v>236</c:v>
                </c:pt>
                <c:pt idx="6">
                  <c:v>233</c:v>
                </c:pt>
                <c:pt idx="7">
                  <c:v>209</c:v>
                </c:pt>
                <c:pt idx="8">
                  <c:v>206</c:v>
                </c:pt>
                <c:pt idx="9">
                  <c:v>190</c:v>
                </c:pt>
                <c:pt idx="10">
                  <c:v>152</c:v>
                </c:pt>
                <c:pt idx="11">
                  <c:v>131</c:v>
                </c:pt>
                <c:pt idx="12">
                  <c:v>123</c:v>
                </c:pt>
                <c:pt idx="13">
                  <c:v>92</c:v>
                </c:pt>
                <c:pt idx="14">
                  <c:v>93</c:v>
                </c:pt>
                <c:pt idx="15">
                  <c:v>96</c:v>
                </c:pt>
                <c:pt idx="16">
                  <c:v>66</c:v>
                </c:pt>
                <c:pt idx="17">
                  <c:v>55</c:v>
                </c:pt>
                <c:pt idx="18">
                  <c:v>48</c:v>
                </c:pt>
                <c:pt idx="19">
                  <c:v>71</c:v>
                </c:pt>
                <c:pt idx="20">
                  <c:v>46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28</c:v>
                </c:pt>
                <c:pt idx="25">
                  <c:v>36</c:v>
                </c:pt>
                <c:pt idx="26">
                  <c:v>24</c:v>
                </c:pt>
                <c:pt idx="27">
                  <c:v>15</c:v>
                </c:pt>
                <c:pt idx="28">
                  <c:v>10</c:v>
                </c:pt>
                <c:pt idx="29">
                  <c:v>8</c:v>
                </c:pt>
                <c:pt idx="30">
                  <c:v>13</c:v>
                </c:pt>
                <c:pt idx="31">
                  <c:v>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4-4670-8F9B-1E5205F2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585600"/>
        <c:axId val="140600064"/>
      </c:barChart>
      <c:catAx>
        <c:axId val="140585600"/>
        <c:scaling>
          <c:orientation val="minMax"/>
        </c:scaling>
        <c:delete val="0"/>
        <c:axPos val="l"/>
        <c:title>
          <c:tx>
            <c:rich>
              <a:bodyPr rot="-18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Ages</a:t>
                </a:r>
              </a:p>
            </c:rich>
          </c:tx>
          <c:layout>
            <c:manualLayout>
              <c:xMode val="edge"/>
              <c:yMode val="edge"/>
              <c:x val="1.3102216389617985E-2"/>
              <c:y val="0.15215271702148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600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600064"/>
        <c:scaling>
          <c:orientation val="minMax"/>
          <c:max val="400"/>
          <c:min val="-40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0.90136252065713363"/>
              <c:y val="0.93528142315543894"/>
            </c:manualLayout>
          </c:layout>
          <c:overlay val="0"/>
          <c:spPr>
            <a:noFill/>
            <a:ln w="25400">
              <a:noFill/>
            </a:ln>
          </c:spPr>
        </c:title>
        <c:numFmt formatCode="0;[Black]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585600"/>
        <c:crosses val="autoZero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682887320431422"/>
          <c:y val="0.93535530280937162"/>
          <c:w val="0.20743480706578965"/>
          <c:h val="5.32503286569182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>
      <c:oddHeader>&amp;LDGRH A1-1&amp;RLe 23 mars 2010</c:oddHeader>
      <c:oddFooter>&amp;C&amp;8Source: GESUP2, DGRH A&amp;R&amp;P</c:oddFooter>
    </c:headerFooter>
    <c:pageMargins b="0.98425196850393659" l="0.78740157480314954" r="0.78740157480314954" t="0.98425196850393659" header="0.51181102362204722" footer="0.51181102362204722"/>
    <c:pageSetup paperSize="9" firstPageNumber="0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47625</xdr:rowOff>
    </xdr:from>
    <xdr:to>
      <xdr:col>9</xdr:col>
      <xdr:colOff>0</xdr:colOff>
      <xdr:row>35</xdr:row>
      <xdr:rowOff>247650</xdr:rowOff>
    </xdr:to>
    <xdr:sp macro="" textlink="">
      <xdr:nvSpPr>
        <xdr:cNvPr id="1235" name="Rectangle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/>
        </xdr:cNvSpPr>
      </xdr:nvSpPr>
      <xdr:spPr bwMode="auto">
        <a:xfrm>
          <a:off x="685800" y="3800475"/>
          <a:ext cx="5486400" cy="1200150"/>
        </a:xfrm>
        <a:prstGeom prst="rect">
          <a:avLst/>
        </a:prstGeom>
        <a:noFill/>
        <a:ln w="25560">
          <a:solidFill>
            <a:srgbClr val="F79646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4</xdr:row>
          <xdr:rowOff>47625</xdr:rowOff>
        </xdr:from>
        <xdr:to>
          <xdr:col>0</xdr:col>
          <xdr:colOff>333375</xdr:colOff>
          <xdr:row>5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</xdr:row>
      <xdr:rowOff>0</xdr:rowOff>
    </xdr:from>
    <xdr:to>
      <xdr:col>6</xdr:col>
      <xdr:colOff>195560</xdr:colOff>
      <xdr:row>11</xdr:row>
      <xdr:rowOff>38100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257175"/>
          <a:ext cx="2252960" cy="165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33</xdr:row>
      <xdr:rowOff>9525</xdr:rowOff>
    </xdr:from>
    <xdr:to>
      <xdr:col>9</xdr:col>
      <xdr:colOff>466725</xdr:colOff>
      <xdr:row>36</xdr:row>
      <xdr:rowOff>57150</xdr:rowOff>
    </xdr:to>
    <xdr:sp macro="" textlink="">
      <xdr:nvSpPr>
        <xdr:cNvPr id="12499" name="Rectangle 1">
          <a:extLst>
            <a:ext uri="{FF2B5EF4-FFF2-40B4-BE49-F238E27FC236}">
              <a16:creationId xmlns:a16="http://schemas.microsoft.com/office/drawing/2014/main" id="{00000000-0008-0000-0200-0000D3300000}"/>
            </a:ext>
          </a:extLst>
        </xdr:cNvPr>
        <xdr:cNvSpPr>
          <a:spLocks noChangeArrowheads="1"/>
        </xdr:cNvSpPr>
      </xdr:nvSpPr>
      <xdr:spPr bwMode="auto">
        <a:xfrm>
          <a:off x="266700" y="3924300"/>
          <a:ext cx="6372225" cy="1304925"/>
        </a:xfrm>
        <a:prstGeom prst="rect">
          <a:avLst/>
        </a:prstGeom>
        <a:noFill/>
        <a:ln w="25560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195560</xdr:colOff>
      <xdr:row>11</xdr:row>
      <xdr:rowOff>38100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257175"/>
          <a:ext cx="2252960" cy="1657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11</xdr:col>
      <xdr:colOff>257175</xdr:colOff>
      <xdr:row>38</xdr:row>
      <xdr:rowOff>19050</xdr:rowOff>
    </xdr:to>
    <xdr:graphicFrame macro="">
      <xdr:nvGraphicFramePr>
        <xdr:cNvPr id="8403" name="Chart 1">
          <a:extLst>
            <a:ext uri="{FF2B5EF4-FFF2-40B4-BE49-F238E27FC236}">
              <a16:creationId xmlns:a16="http://schemas.microsoft.com/office/drawing/2014/main" id="{00000000-0008-0000-0D00-0000D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315639</xdr:colOff>
      <xdr:row>0</xdr:row>
      <xdr:rowOff>158640</xdr:rowOff>
    </xdr:from>
    <xdr:to>
      <xdr:col>11</xdr:col>
      <xdr:colOff>477564</xdr:colOff>
      <xdr:row>39</xdr:row>
      <xdr:rowOff>13466</xdr:rowOff>
    </xdr:to>
    <xdr:graphicFrame macro="">
      <xdr:nvGraphicFramePr>
        <xdr:cNvPr id="9427" name="Chart 1">
          <a:extLst>
            <a:ext uri="{FF2B5EF4-FFF2-40B4-BE49-F238E27FC236}">
              <a16:creationId xmlns:a16="http://schemas.microsoft.com/office/drawing/2014/main" id="{00000000-0008-0000-0E00-0000D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8</xdr:col>
      <xdr:colOff>676275</xdr:colOff>
      <xdr:row>35</xdr:row>
      <xdr:rowOff>161925</xdr:rowOff>
    </xdr:to>
    <xdr:sp macro="" textlink="">
      <xdr:nvSpPr>
        <xdr:cNvPr id="22739" name="Rectangle 1">
          <a:extLst>
            <a:ext uri="{FF2B5EF4-FFF2-40B4-BE49-F238E27FC236}">
              <a16:creationId xmlns:a16="http://schemas.microsoft.com/office/drawing/2014/main" id="{00000000-0008-0000-1400-0000D3580000}"/>
            </a:ext>
          </a:extLst>
        </xdr:cNvPr>
        <xdr:cNvSpPr>
          <a:spLocks noChangeArrowheads="1"/>
        </xdr:cNvSpPr>
      </xdr:nvSpPr>
      <xdr:spPr bwMode="auto">
        <a:xfrm>
          <a:off x="685800" y="3733800"/>
          <a:ext cx="5476875" cy="1323975"/>
        </a:xfrm>
        <a:prstGeom prst="rect">
          <a:avLst/>
        </a:prstGeom>
        <a:noFill/>
        <a:ln w="25560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195560</xdr:colOff>
      <xdr:row>11</xdr:row>
      <xdr:rowOff>38100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238125"/>
          <a:ext cx="2252960" cy="1657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33</xdr:row>
      <xdr:rowOff>19050</xdr:rowOff>
    </xdr:from>
    <xdr:to>
      <xdr:col>8</xdr:col>
      <xdr:colOff>219075</xdr:colOff>
      <xdr:row>35</xdr:row>
      <xdr:rowOff>247650</xdr:rowOff>
    </xdr:to>
    <xdr:sp macro="" textlink="">
      <xdr:nvSpPr>
        <xdr:cNvPr id="26835" name="Rectangle 1">
          <a:extLst>
            <a:ext uri="{FF2B5EF4-FFF2-40B4-BE49-F238E27FC236}">
              <a16:creationId xmlns:a16="http://schemas.microsoft.com/office/drawing/2014/main" id="{00000000-0008-0000-1A00-0000D3680000}"/>
            </a:ext>
          </a:extLst>
        </xdr:cNvPr>
        <xdr:cNvSpPr>
          <a:spLocks noChangeArrowheads="1"/>
        </xdr:cNvSpPr>
      </xdr:nvSpPr>
      <xdr:spPr bwMode="auto">
        <a:xfrm>
          <a:off x="1114425" y="3848100"/>
          <a:ext cx="4591050" cy="809625"/>
        </a:xfrm>
        <a:prstGeom prst="rect">
          <a:avLst/>
        </a:prstGeom>
        <a:noFill/>
        <a:ln w="25560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195560</xdr:colOff>
      <xdr:row>11</xdr:row>
      <xdr:rowOff>38100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238125"/>
          <a:ext cx="2252960" cy="1657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e%20CNU\2015\02-Maquette\Maquette_CNU_V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dedoku\AppData\Local\Temp\qualif_2016_794247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e%20CNU\04-Maquette\Maquette_CNU_V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romotions\Promos%202009%20pour%20tableaux%20autoprom%20(cab,%20CPCNU,%20etc..)\promos2009%20via%20B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DINA~1\AppData\Local\Temp\qualif_2013_vc_30306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td\Bureau%20DGRH%20A1-1\QUALIFICATION%202013\qualif%20bilan%20promo%202013_v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ECRUT\recr02\origines\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tabmat"/>
      <sheetName val="intercalaire 1"/>
      <sheetName val="recap 2016"/>
      <sheetName val="candidatures"/>
      <sheetName val="examinésqualifiésssHS"/>
      <sheetName val="examinésqualifiésavecHS"/>
      <sheetName val="examinésqualifiéster"/>
      <sheetName val="hors_section"/>
      <sheetName val="qualifsectsexe"/>
      <sheetName val="tableau qualifications"/>
      <sheetName val="age des qualifiés"/>
      <sheetName val="Feuil2"/>
      <sheetName val="Qualif PR"/>
      <sheetName val="Qualif MCF"/>
      <sheetName val="historique MCF 2006-2016"/>
      <sheetName val="historique PR 2006-2016"/>
      <sheetName val="MCF 2 qualif"/>
      <sheetName val="PR 2 qualif"/>
      <sheetName val="intercalaire 2"/>
      <sheetName val="non candidats"/>
      <sheetName val="qualif &amp; non conc"/>
      <sheetName val="qualif non conc postes"/>
      <sheetName val="2012"/>
      <sheetName val="BILAN_2012"/>
      <sheetName val="intercalaire 3"/>
      <sheetName val="Nomenclature CNU"/>
      <sheetName val="fiche technique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0</v>
          </cell>
        </row>
      </sheetData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5"/>
      <sheetName val="P6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 refreshError="1"/>
      <sheetData sheetId="1">
        <row r="1">
          <cell r="T1" t="str">
            <v>04</v>
          </cell>
          <cell r="U1" t="str">
            <v>01</v>
          </cell>
          <cell r="V1" t="str">
            <v>Droit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 t="str">
            <v>1993</v>
          </cell>
          <cell r="Q1" t="str">
            <v>1998</v>
          </cell>
          <cell r="S1" t="str">
            <v>2003</v>
          </cell>
          <cell r="U1" t="str">
            <v>2008</v>
          </cell>
          <cell r="W1">
            <v>2013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418</v>
          </cell>
          <cell r="C3">
            <v>699</v>
          </cell>
          <cell r="D3">
            <v>455</v>
          </cell>
          <cell r="E3">
            <v>872</v>
          </cell>
          <cell r="F3">
            <v>482</v>
          </cell>
          <cell r="G3">
            <v>1096</v>
          </cell>
          <cell r="H3">
            <v>558</v>
          </cell>
          <cell r="I3">
            <v>1163</v>
          </cell>
          <cell r="J3">
            <v>580</v>
          </cell>
          <cell r="K3">
            <v>1227</v>
          </cell>
          <cell r="N3" t="str">
            <v>01</v>
          </cell>
          <cell r="O3">
            <v>1033</v>
          </cell>
          <cell r="P3">
            <v>1469</v>
          </cell>
          <cell r="Q3">
            <v>1120</v>
          </cell>
          <cell r="R3">
            <v>1817</v>
          </cell>
          <cell r="S3">
            <v>1220</v>
          </cell>
          <cell r="T3">
            <v>2200</v>
          </cell>
          <cell r="U3">
            <v>1298</v>
          </cell>
          <cell r="V3">
            <v>2366</v>
          </cell>
          <cell r="W3">
            <v>1344</v>
          </cell>
          <cell r="X3">
            <v>2411</v>
          </cell>
        </row>
        <row r="4">
          <cell r="A4" t="str">
            <v>02</v>
          </cell>
          <cell r="B4">
            <v>391</v>
          </cell>
          <cell r="C4">
            <v>515</v>
          </cell>
          <cell r="D4">
            <v>435</v>
          </cell>
          <cell r="E4">
            <v>644</v>
          </cell>
          <cell r="F4">
            <v>492</v>
          </cell>
          <cell r="G4">
            <v>752</v>
          </cell>
          <cell r="H4">
            <v>491</v>
          </cell>
          <cell r="I4">
            <v>810</v>
          </cell>
          <cell r="J4">
            <v>516</v>
          </cell>
          <cell r="K4">
            <v>796</v>
          </cell>
          <cell r="N4" t="str">
            <v>02</v>
          </cell>
          <cell r="O4">
            <v>646</v>
          </cell>
          <cell r="P4">
            <v>1475</v>
          </cell>
          <cell r="Q4">
            <v>782</v>
          </cell>
          <cell r="R4">
            <v>1988</v>
          </cell>
          <cell r="S4">
            <v>914</v>
          </cell>
          <cell r="T4">
            <v>2444</v>
          </cell>
          <cell r="U4">
            <v>946</v>
          </cell>
          <cell r="V4">
            <v>2691</v>
          </cell>
          <cell r="W4">
            <v>966</v>
          </cell>
          <cell r="X4">
            <v>2838</v>
          </cell>
        </row>
        <row r="5">
          <cell r="A5" t="str">
            <v>03</v>
          </cell>
          <cell r="B5">
            <v>127</v>
          </cell>
          <cell r="C5">
            <v>125</v>
          </cell>
          <cell r="D5">
            <v>121</v>
          </cell>
          <cell r="E5">
            <v>137</v>
          </cell>
          <cell r="F5">
            <v>121</v>
          </cell>
          <cell r="G5">
            <v>159</v>
          </cell>
          <cell r="H5">
            <v>122</v>
          </cell>
          <cell r="I5">
            <v>169</v>
          </cell>
          <cell r="J5">
            <v>118</v>
          </cell>
          <cell r="K5">
            <v>158</v>
          </cell>
          <cell r="N5" t="str">
            <v>03</v>
          </cell>
          <cell r="O5">
            <v>1670</v>
          </cell>
          <cell r="P5">
            <v>3384</v>
          </cell>
          <cell r="Q5">
            <v>1733</v>
          </cell>
          <cell r="R5">
            <v>3869</v>
          </cell>
          <cell r="S5">
            <v>1792</v>
          </cell>
          <cell r="T5">
            <v>4343</v>
          </cell>
          <cell r="U5">
            <v>1802</v>
          </cell>
          <cell r="V5">
            <v>4450</v>
          </cell>
          <cell r="W5">
            <v>1762</v>
          </cell>
          <cell r="X5">
            <v>4370</v>
          </cell>
        </row>
        <row r="6">
          <cell r="A6" t="str">
            <v>04</v>
          </cell>
          <cell r="B6">
            <v>97</v>
          </cell>
          <cell r="C6">
            <v>130</v>
          </cell>
          <cell r="D6">
            <v>109</v>
          </cell>
          <cell r="E6">
            <v>164</v>
          </cell>
          <cell r="F6">
            <v>125</v>
          </cell>
          <cell r="G6">
            <v>193</v>
          </cell>
          <cell r="H6">
            <v>127</v>
          </cell>
          <cell r="I6">
            <v>224</v>
          </cell>
          <cell r="J6">
            <v>130</v>
          </cell>
          <cell r="K6">
            <v>230</v>
          </cell>
          <cell r="N6" t="str">
            <v>04</v>
          </cell>
          <cell r="O6">
            <v>1424</v>
          </cell>
          <cell r="P6">
            <v>2410</v>
          </cell>
          <cell r="Q6">
            <v>1606</v>
          </cell>
          <cell r="R6">
            <v>3192</v>
          </cell>
          <cell r="S6">
            <v>1826</v>
          </cell>
          <cell r="T6">
            <v>3811</v>
          </cell>
          <cell r="U6">
            <v>1964</v>
          </cell>
          <cell r="V6">
            <v>4211</v>
          </cell>
          <cell r="W6">
            <v>2085</v>
          </cell>
          <cell r="X6">
            <v>4364</v>
          </cell>
        </row>
        <row r="7">
          <cell r="A7" t="str">
            <v>05</v>
          </cell>
          <cell r="B7">
            <v>428</v>
          </cell>
          <cell r="C7">
            <v>924</v>
          </cell>
          <cell r="D7">
            <v>507</v>
          </cell>
          <cell r="E7">
            <v>1138</v>
          </cell>
          <cell r="F7">
            <v>583</v>
          </cell>
          <cell r="G7">
            <v>1246</v>
          </cell>
          <cell r="H7">
            <v>542</v>
          </cell>
          <cell r="I7">
            <v>1279</v>
          </cell>
          <cell r="J7">
            <v>539</v>
          </cell>
          <cell r="K7">
            <v>1271</v>
          </cell>
          <cell r="N7" t="str">
            <v>05</v>
          </cell>
          <cell r="O7">
            <v>1299</v>
          </cell>
          <cell r="P7">
            <v>2967</v>
          </cell>
          <cell r="Q7">
            <v>1603</v>
          </cell>
          <cell r="R7">
            <v>3753</v>
          </cell>
          <cell r="S7">
            <v>1842</v>
          </cell>
          <cell r="T7">
            <v>4215</v>
          </cell>
          <cell r="U7">
            <v>1979</v>
          </cell>
          <cell r="V7">
            <v>4481</v>
          </cell>
          <cell r="W7">
            <v>2120</v>
          </cell>
          <cell r="X7">
            <v>4481</v>
          </cell>
        </row>
        <row r="8">
          <cell r="A8" t="str">
            <v>06</v>
          </cell>
          <cell r="B8">
            <v>218</v>
          </cell>
          <cell r="C8">
            <v>551</v>
          </cell>
          <cell r="D8">
            <v>275</v>
          </cell>
          <cell r="E8">
            <v>850</v>
          </cell>
          <cell r="F8">
            <v>331</v>
          </cell>
          <cell r="G8">
            <v>1198</v>
          </cell>
          <cell r="H8">
            <v>404</v>
          </cell>
          <cell r="I8">
            <v>1412</v>
          </cell>
          <cell r="J8">
            <v>427</v>
          </cell>
          <cell r="K8">
            <v>1567</v>
          </cell>
          <cell r="N8" t="str">
            <v>06</v>
          </cell>
          <cell r="O8">
            <v>913</v>
          </cell>
          <cell r="P8">
            <v>1543</v>
          </cell>
          <cell r="Q8">
            <v>1005</v>
          </cell>
          <cell r="R8">
            <v>1717</v>
          </cell>
          <cell r="S8">
            <v>976</v>
          </cell>
          <cell r="T8">
            <v>1659</v>
          </cell>
          <cell r="U8">
            <v>931</v>
          </cell>
          <cell r="V8">
            <v>1577</v>
          </cell>
          <cell r="W8">
            <v>920</v>
          </cell>
          <cell r="X8">
            <v>1509</v>
          </cell>
        </row>
        <row r="9">
          <cell r="A9" t="str">
            <v>07</v>
          </cell>
          <cell r="B9">
            <v>175</v>
          </cell>
          <cell r="C9">
            <v>318</v>
          </cell>
          <cell r="D9">
            <v>187</v>
          </cell>
          <cell r="E9">
            <v>401</v>
          </cell>
          <cell r="F9">
            <v>225</v>
          </cell>
          <cell r="G9">
            <v>460</v>
          </cell>
          <cell r="H9">
            <v>240</v>
          </cell>
          <cell r="I9">
            <v>514</v>
          </cell>
          <cell r="J9">
            <v>237</v>
          </cell>
          <cell r="K9">
            <v>529</v>
          </cell>
          <cell r="N9" t="str">
            <v>07</v>
          </cell>
          <cell r="O9">
            <v>1020</v>
          </cell>
          <cell r="P9">
            <v>1786</v>
          </cell>
          <cell r="Q9">
            <v>1115</v>
          </cell>
          <cell r="R9">
            <v>2101</v>
          </cell>
          <cell r="S9">
            <v>1090</v>
          </cell>
          <cell r="T9">
            <v>2202</v>
          </cell>
          <cell r="U9">
            <v>1053</v>
          </cell>
          <cell r="V9">
            <v>2184</v>
          </cell>
          <cell r="W9">
            <v>1059</v>
          </cell>
          <cell r="X9">
            <v>2160</v>
          </cell>
        </row>
        <row r="10">
          <cell r="A10" t="str">
            <v>08</v>
          </cell>
          <cell r="B10">
            <v>141</v>
          </cell>
          <cell r="C10">
            <v>213</v>
          </cell>
          <cell r="D10">
            <v>132</v>
          </cell>
          <cell r="E10">
            <v>215</v>
          </cell>
          <cell r="F10">
            <v>134</v>
          </cell>
          <cell r="G10">
            <v>224</v>
          </cell>
          <cell r="H10">
            <v>129</v>
          </cell>
          <cell r="I10">
            <v>227</v>
          </cell>
          <cell r="J10">
            <v>122</v>
          </cell>
          <cell r="K10">
            <v>217</v>
          </cell>
          <cell r="N10" t="str">
            <v>08</v>
          </cell>
          <cell r="O10">
            <v>376</v>
          </cell>
          <cell r="P10">
            <v>696</v>
          </cell>
          <cell r="Q10">
            <v>391</v>
          </cell>
          <cell r="R10">
            <v>772</v>
          </cell>
          <cell r="S10">
            <v>420</v>
          </cell>
          <cell r="T10">
            <v>812</v>
          </cell>
          <cell r="U10">
            <v>409</v>
          </cell>
          <cell r="V10">
            <v>863</v>
          </cell>
          <cell r="W10">
            <v>442</v>
          </cell>
          <cell r="X10">
            <v>868</v>
          </cell>
        </row>
        <row r="11">
          <cell r="A11" t="str">
            <v>09</v>
          </cell>
          <cell r="B11">
            <v>363</v>
          </cell>
          <cell r="C11">
            <v>555</v>
          </cell>
          <cell r="D11">
            <v>376</v>
          </cell>
          <cell r="E11">
            <v>618</v>
          </cell>
          <cell r="F11">
            <v>400</v>
          </cell>
          <cell r="G11">
            <v>693</v>
          </cell>
          <cell r="H11">
            <v>398</v>
          </cell>
          <cell r="I11">
            <v>669</v>
          </cell>
          <cell r="J11">
            <v>381</v>
          </cell>
          <cell r="K11">
            <v>655</v>
          </cell>
          <cell r="N11" t="str">
            <v>09</v>
          </cell>
          <cell r="O11">
            <v>1422</v>
          </cell>
          <cell r="P11">
            <v>2782</v>
          </cell>
          <cell r="Q11">
            <v>1692</v>
          </cell>
          <cell r="R11">
            <v>3704</v>
          </cell>
          <cell r="S11">
            <v>1917</v>
          </cell>
          <cell r="T11">
            <v>4305</v>
          </cell>
          <cell r="U11">
            <v>2076</v>
          </cell>
          <cell r="V11">
            <v>4563</v>
          </cell>
          <cell r="W11">
            <v>2222</v>
          </cell>
          <cell r="X11">
            <v>4673</v>
          </cell>
        </row>
        <row r="12">
          <cell r="A12" t="str">
            <v>10</v>
          </cell>
          <cell r="B12">
            <v>63</v>
          </cell>
          <cell r="C12">
            <v>120</v>
          </cell>
          <cell r="D12">
            <v>74</v>
          </cell>
          <cell r="E12">
            <v>132</v>
          </cell>
          <cell r="F12">
            <v>76</v>
          </cell>
          <cell r="G12">
            <v>146</v>
          </cell>
          <cell r="H12">
            <v>81</v>
          </cell>
          <cell r="I12">
            <v>144</v>
          </cell>
          <cell r="J12">
            <v>86</v>
          </cell>
          <cell r="K12">
            <v>130</v>
          </cell>
          <cell r="N12" t="str">
            <v>10</v>
          </cell>
          <cell r="O12">
            <v>1039</v>
          </cell>
          <cell r="P12">
            <v>2494</v>
          </cell>
          <cell r="Q12">
            <v>1059</v>
          </cell>
          <cell r="R12">
            <v>2821</v>
          </cell>
          <cell r="S12">
            <v>1137</v>
          </cell>
          <cell r="T12">
            <v>2963</v>
          </cell>
          <cell r="U12">
            <v>1146</v>
          </cell>
          <cell r="V12">
            <v>3149</v>
          </cell>
          <cell r="W12">
            <v>1224</v>
          </cell>
          <cell r="X12">
            <v>3229</v>
          </cell>
        </row>
        <row r="13">
          <cell r="A13" t="str">
            <v>11</v>
          </cell>
          <cell r="B13">
            <v>408</v>
          </cell>
          <cell r="C13">
            <v>1013</v>
          </cell>
          <cell r="D13">
            <v>421</v>
          </cell>
          <cell r="E13">
            <v>1166</v>
          </cell>
          <cell r="F13">
            <v>414</v>
          </cell>
          <cell r="G13">
            <v>1339</v>
          </cell>
          <cell r="H13">
            <v>414</v>
          </cell>
          <cell r="I13">
            <v>1350</v>
          </cell>
          <cell r="J13">
            <v>404</v>
          </cell>
          <cell r="K13">
            <v>1341</v>
          </cell>
          <cell r="N13" t="str">
            <v>11</v>
          </cell>
          <cell r="O13">
            <v>657</v>
          </cell>
          <cell r="P13">
            <v>1090</v>
          </cell>
          <cell r="Q13">
            <v>636</v>
          </cell>
          <cell r="R13">
            <v>1170</v>
          </cell>
          <cell r="S13">
            <v>633</v>
          </cell>
          <cell r="T13">
            <v>1210</v>
          </cell>
          <cell r="U13">
            <v>608</v>
          </cell>
          <cell r="V13">
            <v>1221</v>
          </cell>
          <cell r="W13">
            <v>582</v>
          </cell>
          <cell r="X13">
            <v>1231</v>
          </cell>
        </row>
        <row r="14">
          <cell r="A14" t="str">
            <v>12</v>
          </cell>
          <cell r="B14">
            <v>151</v>
          </cell>
          <cell r="C14">
            <v>381</v>
          </cell>
          <cell r="D14">
            <v>156</v>
          </cell>
          <cell r="E14">
            <v>423</v>
          </cell>
          <cell r="F14">
            <v>155</v>
          </cell>
          <cell r="G14">
            <v>410</v>
          </cell>
          <cell r="H14">
            <v>140</v>
          </cell>
          <cell r="I14">
            <v>382</v>
          </cell>
          <cell r="J14">
            <v>118</v>
          </cell>
          <cell r="K14">
            <v>346</v>
          </cell>
          <cell r="N14" t="str">
            <v>12</v>
          </cell>
          <cell r="O14">
            <v>220</v>
          </cell>
          <cell r="P14">
            <v>710</v>
          </cell>
          <cell r="Q14">
            <v>304</v>
          </cell>
          <cell r="R14">
            <v>967</v>
          </cell>
          <cell r="S14">
            <v>433</v>
          </cell>
          <cell r="T14">
            <v>1453</v>
          </cell>
          <cell r="U14">
            <v>477</v>
          </cell>
          <cell r="V14">
            <v>1659</v>
          </cell>
          <cell r="W14">
            <v>565</v>
          </cell>
          <cell r="X14">
            <v>1799</v>
          </cell>
        </row>
        <row r="15">
          <cell r="A15" t="str">
            <v>13</v>
          </cell>
          <cell r="B15">
            <v>53</v>
          </cell>
          <cell r="C15">
            <v>107</v>
          </cell>
          <cell r="D15">
            <v>48</v>
          </cell>
          <cell r="E15">
            <v>107</v>
          </cell>
          <cell r="F15">
            <v>42</v>
          </cell>
          <cell r="G15">
            <v>114</v>
          </cell>
          <cell r="H15">
            <v>39</v>
          </cell>
          <cell r="I15">
            <v>112</v>
          </cell>
          <cell r="J15">
            <v>40</v>
          </cell>
          <cell r="K15">
            <v>93</v>
          </cell>
          <cell r="N15" t="str">
            <v>Théologie</v>
          </cell>
          <cell r="O15">
            <v>38</v>
          </cell>
          <cell r="P15">
            <v>26</v>
          </cell>
          <cell r="Q15">
            <v>38</v>
          </cell>
          <cell r="R15">
            <v>24</v>
          </cell>
          <cell r="S15">
            <v>38</v>
          </cell>
          <cell r="T15">
            <v>24</v>
          </cell>
          <cell r="U15">
            <v>34</v>
          </cell>
          <cell r="V15">
            <v>21</v>
          </cell>
          <cell r="W15">
            <v>34</v>
          </cell>
          <cell r="X15">
            <v>20</v>
          </cell>
        </row>
        <row r="16">
          <cell r="A16" t="str">
            <v>14</v>
          </cell>
          <cell r="B16">
            <v>226</v>
          </cell>
          <cell r="C16">
            <v>504</v>
          </cell>
          <cell r="D16">
            <v>248</v>
          </cell>
          <cell r="E16">
            <v>598</v>
          </cell>
          <cell r="F16">
            <v>246</v>
          </cell>
          <cell r="G16">
            <v>699</v>
          </cell>
          <cell r="H16">
            <v>253</v>
          </cell>
          <cell r="I16">
            <v>759</v>
          </cell>
          <cell r="J16">
            <v>253</v>
          </cell>
          <cell r="K16">
            <v>759</v>
          </cell>
          <cell r="N16" t="str">
            <v>Total général</v>
          </cell>
          <cell r="O16">
            <v>11757</v>
          </cell>
          <cell r="Q16">
            <v>13084</v>
          </cell>
          <cell r="S16">
            <v>14238</v>
          </cell>
          <cell r="U16">
            <v>14723</v>
          </cell>
          <cell r="V16">
            <v>33436</v>
          </cell>
        </row>
        <row r="17">
          <cell r="A17" t="str">
            <v>15</v>
          </cell>
          <cell r="B17">
            <v>90</v>
          </cell>
          <cell r="C17">
            <v>173</v>
          </cell>
          <cell r="D17">
            <v>91</v>
          </cell>
          <cell r="E17">
            <v>209</v>
          </cell>
          <cell r="F17">
            <v>100</v>
          </cell>
          <cell r="G17">
            <v>258</v>
          </cell>
          <cell r="H17">
            <v>108</v>
          </cell>
          <cell r="I17">
            <v>293</v>
          </cell>
          <cell r="J17">
            <v>121</v>
          </cell>
          <cell r="K17">
            <v>300</v>
          </cell>
        </row>
        <row r="18">
          <cell r="A18" t="str">
            <v>16</v>
          </cell>
          <cell r="B18">
            <v>204</v>
          </cell>
          <cell r="C18">
            <v>548</v>
          </cell>
          <cell r="D18">
            <v>238</v>
          </cell>
          <cell r="E18">
            <v>746</v>
          </cell>
          <cell r="F18">
            <v>287</v>
          </cell>
          <cell r="G18">
            <v>877</v>
          </cell>
          <cell r="H18">
            <v>333</v>
          </cell>
          <cell r="I18">
            <v>956</v>
          </cell>
          <cell r="J18">
            <v>357</v>
          </cell>
          <cell r="K18">
            <v>942</v>
          </cell>
        </row>
        <row r="19">
          <cell r="A19" t="str">
            <v>17</v>
          </cell>
          <cell r="B19">
            <v>144</v>
          </cell>
          <cell r="C19">
            <v>163</v>
          </cell>
          <cell r="D19">
            <v>144</v>
          </cell>
          <cell r="E19">
            <v>187</v>
          </cell>
          <cell r="F19">
            <v>155</v>
          </cell>
          <cell r="G19">
            <v>203</v>
          </cell>
          <cell r="H19">
            <v>169</v>
          </cell>
          <cell r="I19">
            <v>219</v>
          </cell>
          <cell r="J19">
            <v>164</v>
          </cell>
          <cell r="K19">
            <v>234</v>
          </cell>
        </row>
        <row r="20">
          <cell r="A20" t="str">
            <v>18</v>
          </cell>
          <cell r="B20">
            <v>55</v>
          </cell>
          <cell r="C20">
            <v>178</v>
          </cell>
          <cell r="D20">
            <v>92</v>
          </cell>
          <cell r="E20">
            <v>267</v>
          </cell>
          <cell r="F20">
            <v>119</v>
          </cell>
          <cell r="G20">
            <v>342</v>
          </cell>
          <cell r="H20">
            <v>157</v>
          </cell>
          <cell r="I20">
            <v>436</v>
          </cell>
          <cell r="J20">
            <v>186</v>
          </cell>
          <cell r="K20">
            <v>479</v>
          </cell>
          <cell r="O20" t="str">
            <v>1993</v>
          </cell>
          <cell r="Q20" t="str">
            <v>1998</v>
          </cell>
          <cell r="S20" t="str">
            <v>2003</v>
          </cell>
          <cell r="U20" t="str">
            <v>2008</v>
          </cell>
          <cell r="W20">
            <v>2013</v>
          </cell>
        </row>
        <row r="21">
          <cell r="A21" t="str">
            <v>19</v>
          </cell>
          <cell r="B21">
            <v>135</v>
          </cell>
          <cell r="C21">
            <v>331</v>
          </cell>
          <cell r="D21">
            <v>174</v>
          </cell>
          <cell r="E21">
            <v>453</v>
          </cell>
          <cell r="F21">
            <v>216</v>
          </cell>
          <cell r="G21">
            <v>540</v>
          </cell>
          <cell r="H21">
            <v>223</v>
          </cell>
          <cell r="I21">
            <v>613</v>
          </cell>
          <cell r="J21">
            <v>242</v>
          </cell>
          <cell r="K21">
            <v>635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44</v>
          </cell>
          <cell r="C22">
            <v>72</v>
          </cell>
          <cell r="D22">
            <v>54</v>
          </cell>
          <cell r="E22">
            <v>69</v>
          </cell>
          <cell r="F22">
            <v>62</v>
          </cell>
          <cell r="G22">
            <v>99</v>
          </cell>
          <cell r="H22">
            <v>70</v>
          </cell>
          <cell r="I22">
            <v>119</v>
          </cell>
          <cell r="J22">
            <v>72</v>
          </cell>
          <cell r="K22">
            <v>130</v>
          </cell>
          <cell r="N22" t="str">
            <v>Droit</v>
          </cell>
          <cell r="O22">
            <v>1679</v>
          </cell>
          <cell r="P22">
            <v>2944</v>
          </cell>
          <cell r="Q22">
            <v>1902</v>
          </cell>
          <cell r="R22">
            <v>3805</v>
          </cell>
          <cell r="S22">
            <v>2134</v>
          </cell>
          <cell r="T22">
            <v>4644</v>
          </cell>
          <cell r="U22">
            <v>2244</v>
          </cell>
          <cell r="V22">
            <v>5057</v>
          </cell>
          <cell r="W22">
            <v>2310</v>
          </cell>
          <cell r="X22">
            <v>5249</v>
          </cell>
        </row>
        <row r="23">
          <cell r="A23" t="str">
            <v>21</v>
          </cell>
          <cell r="B23">
            <v>220</v>
          </cell>
          <cell r="C23">
            <v>280</v>
          </cell>
          <cell r="D23">
            <v>242</v>
          </cell>
          <cell r="E23">
            <v>372</v>
          </cell>
          <cell r="F23">
            <v>263</v>
          </cell>
          <cell r="G23">
            <v>447</v>
          </cell>
          <cell r="H23">
            <v>273</v>
          </cell>
          <cell r="I23">
            <v>488</v>
          </cell>
          <cell r="J23">
            <v>273</v>
          </cell>
          <cell r="K23">
            <v>519</v>
          </cell>
          <cell r="N23" t="str">
            <v>Lettres</v>
          </cell>
          <cell r="O23">
            <v>3352</v>
          </cell>
          <cell r="P23">
            <v>6530</v>
          </cell>
          <cell r="Q23">
            <v>3681</v>
          </cell>
          <cell r="R23">
            <v>8052</v>
          </cell>
          <cell r="S23">
            <v>4089</v>
          </cell>
          <cell r="T23">
            <v>9631</v>
          </cell>
          <cell r="U23">
            <v>4277</v>
          </cell>
          <cell r="V23">
            <v>10341</v>
          </cell>
          <cell r="W23">
            <v>4446</v>
          </cell>
          <cell r="X23">
            <v>10553</v>
          </cell>
        </row>
        <row r="24">
          <cell r="A24" t="str">
            <v>22</v>
          </cell>
          <cell r="B24">
            <v>321</v>
          </cell>
          <cell r="C24">
            <v>427</v>
          </cell>
          <cell r="D24">
            <v>344</v>
          </cell>
          <cell r="E24">
            <v>566</v>
          </cell>
          <cell r="F24">
            <v>393</v>
          </cell>
          <cell r="G24">
            <v>639</v>
          </cell>
          <cell r="H24">
            <v>402</v>
          </cell>
          <cell r="I24">
            <v>662</v>
          </cell>
          <cell r="J24">
            <v>423</v>
          </cell>
          <cell r="K24">
            <v>656</v>
          </cell>
          <cell r="N24" t="str">
            <v>Sciences</v>
          </cell>
          <cell r="O24">
            <v>6069</v>
          </cell>
          <cell r="P24">
            <v>12268</v>
          </cell>
          <cell r="Q24">
            <v>6865</v>
          </cell>
          <cell r="R24">
            <v>14868</v>
          </cell>
          <cell r="S24">
            <v>7382</v>
          </cell>
          <cell r="T24">
            <v>16156</v>
          </cell>
          <cell r="U24">
            <v>7594</v>
          </cell>
          <cell r="V24">
            <v>16817</v>
          </cell>
          <cell r="W24">
            <v>7987</v>
          </cell>
          <cell r="X24">
            <v>16920</v>
          </cell>
        </row>
        <row r="25">
          <cell r="A25" t="str">
            <v>23</v>
          </cell>
          <cell r="B25">
            <v>243</v>
          </cell>
          <cell r="C25">
            <v>325</v>
          </cell>
          <cell r="D25">
            <v>251</v>
          </cell>
          <cell r="E25">
            <v>434</v>
          </cell>
          <cell r="F25">
            <v>250</v>
          </cell>
          <cell r="G25">
            <v>537</v>
          </cell>
          <cell r="H25">
            <v>248</v>
          </cell>
          <cell r="I25">
            <v>586</v>
          </cell>
          <cell r="J25">
            <v>267</v>
          </cell>
          <cell r="K25">
            <v>612</v>
          </cell>
          <cell r="N25" t="str">
            <v>Pharmacie</v>
          </cell>
          <cell r="O25">
            <v>657</v>
          </cell>
          <cell r="P25">
            <v>1090</v>
          </cell>
          <cell r="Q25">
            <v>636</v>
          </cell>
          <cell r="R25">
            <v>1170</v>
          </cell>
          <cell r="S25">
            <v>633</v>
          </cell>
          <cell r="T25">
            <v>1210</v>
          </cell>
          <cell r="U25">
            <v>608</v>
          </cell>
          <cell r="V25">
            <v>1221</v>
          </cell>
          <cell r="W25">
            <v>582</v>
          </cell>
          <cell r="X25">
            <v>1231</v>
          </cell>
        </row>
        <row r="26">
          <cell r="A26" t="str">
            <v>24</v>
          </cell>
          <cell r="B26">
            <v>58</v>
          </cell>
          <cell r="C26">
            <v>86</v>
          </cell>
          <cell r="D26">
            <v>67</v>
          </cell>
          <cell r="E26">
            <v>98</v>
          </cell>
          <cell r="F26">
            <v>81</v>
          </cell>
          <cell r="G26">
            <v>127</v>
          </cell>
          <cell r="H26">
            <v>89</v>
          </cell>
          <cell r="I26">
            <v>132</v>
          </cell>
          <cell r="J26">
            <v>101</v>
          </cell>
          <cell r="K26">
            <v>157</v>
          </cell>
          <cell r="N26" t="str">
            <v>Total général</v>
          </cell>
          <cell r="O26">
            <v>11757</v>
          </cell>
          <cell r="P26">
            <v>22832</v>
          </cell>
          <cell r="Q26">
            <v>13084</v>
          </cell>
          <cell r="R26">
            <v>27895</v>
          </cell>
          <cell r="S26">
            <v>14238</v>
          </cell>
          <cell r="T26">
            <v>31641</v>
          </cell>
          <cell r="U26">
            <v>14723</v>
          </cell>
          <cell r="V26">
            <v>33359</v>
          </cell>
        </row>
        <row r="27">
          <cell r="A27" t="str">
            <v>25</v>
          </cell>
          <cell r="B27">
            <v>490</v>
          </cell>
          <cell r="C27">
            <v>832</v>
          </cell>
          <cell r="D27">
            <v>580</v>
          </cell>
          <cell r="E27">
            <v>977</v>
          </cell>
          <cell r="F27">
            <v>568</v>
          </cell>
          <cell r="G27">
            <v>962</v>
          </cell>
          <cell r="H27">
            <v>560</v>
          </cell>
          <cell r="I27">
            <v>952</v>
          </cell>
          <cell r="J27">
            <v>540</v>
          </cell>
          <cell r="K27">
            <v>877</v>
          </cell>
        </row>
        <row r="28">
          <cell r="A28" t="str">
            <v>26</v>
          </cell>
          <cell r="B28">
            <v>404</v>
          </cell>
          <cell r="C28">
            <v>923</v>
          </cell>
          <cell r="D28">
            <v>484</v>
          </cell>
          <cell r="E28">
            <v>1110</v>
          </cell>
          <cell r="F28">
            <v>560</v>
          </cell>
          <cell r="G28">
            <v>1176</v>
          </cell>
          <cell r="H28">
            <v>577</v>
          </cell>
          <cell r="I28">
            <v>1162</v>
          </cell>
          <cell r="J28">
            <v>626</v>
          </cell>
          <cell r="K28">
            <v>1161</v>
          </cell>
        </row>
        <row r="29">
          <cell r="A29" t="str">
            <v>27</v>
          </cell>
          <cell r="B29">
            <v>405</v>
          </cell>
          <cell r="C29">
            <v>1212</v>
          </cell>
          <cell r="D29">
            <v>539</v>
          </cell>
          <cell r="E29">
            <v>1666</v>
          </cell>
          <cell r="F29">
            <v>714</v>
          </cell>
          <cell r="G29">
            <v>2077</v>
          </cell>
          <cell r="H29">
            <v>842</v>
          </cell>
          <cell r="I29">
            <v>2367</v>
          </cell>
          <cell r="J29">
            <v>954</v>
          </cell>
          <cell r="K29">
            <v>2443</v>
          </cell>
        </row>
        <row r="30">
          <cell r="A30" t="str">
            <v>28</v>
          </cell>
          <cell r="B30">
            <v>492</v>
          </cell>
          <cell r="C30">
            <v>821</v>
          </cell>
          <cell r="D30">
            <v>549</v>
          </cell>
          <cell r="E30">
            <v>944</v>
          </cell>
          <cell r="F30">
            <v>542</v>
          </cell>
          <cell r="G30">
            <v>935</v>
          </cell>
          <cell r="H30">
            <v>528</v>
          </cell>
          <cell r="I30">
            <v>911</v>
          </cell>
          <cell r="J30">
            <v>506</v>
          </cell>
          <cell r="K30">
            <v>888</v>
          </cell>
        </row>
        <row r="31">
          <cell r="A31" t="str">
            <v>29</v>
          </cell>
          <cell r="B31">
            <v>197</v>
          </cell>
          <cell r="C31">
            <v>255</v>
          </cell>
          <cell r="D31">
            <v>213</v>
          </cell>
          <cell r="E31">
            <v>276</v>
          </cell>
          <cell r="F31">
            <v>191</v>
          </cell>
          <cell r="G31">
            <v>252</v>
          </cell>
          <cell r="H31">
            <v>180</v>
          </cell>
          <cell r="I31">
            <v>237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224</v>
          </cell>
          <cell r="C32">
            <v>467</v>
          </cell>
          <cell r="D32">
            <v>243</v>
          </cell>
          <cell r="E32">
            <v>497</v>
          </cell>
          <cell r="F32">
            <v>243</v>
          </cell>
          <cell r="G32">
            <v>472</v>
          </cell>
          <cell r="H32">
            <v>223</v>
          </cell>
          <cell r="I32">
            <v>429</v>
          </cell>
          <cell r="J32">
            <v>234</v>
          </cell>
          <cell r="K32">
            <v>390</v>
          </cell>
        </row>
        <row r="33">
          <cell r="A33" t="str">
            <v>31</v>
          </cell>
          <cell r="B33">
            <v>279</v>
          </cell>
          <cell r="C33">
            <v>497</v>
          </cell>
          <cell r="D33">
            <v>324</v>
          </cell>
          <cell r="E33">
            <v>583</v>
          </cell>
          <cell r="F33">
            <v>322</v>
          </cell>
          <cell r="G33">
            <v>634</v>
          </cell>
          <cell r="H33">
            <v>327</v>
          </cell>
          <cell r="I33">
            <v>648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464</v>
          </cell>
          <cell r="C34">
            <v>929</v>
          </cell>
          <cell r="D34">
            <v>500</v>
          </cell>
          <cell r="E34">
            <v>1058</v>
          </cell>
          <cell r="F34">
            <v>467</v>
          </cell>
          <cell r="G34">
            <v>1042</v>
          </cell>
          <cell r="H34">
            <v>428</v>
          </cell>
          <cell r="I34">
            <v>959</v>
          </cell>
          <cell r="J34">
            <v>406</v>
          </cell>
          <cell r="K34">
            <v>896</v>
          </cell>
        </row>
        <row r="35">
          <cell r="A35" t="str">
            <v>33</v>
          </cell>
          <cell r="B35">
            <v>277</v>
          </cell>
          <cell r="C35">
            <v>360</v>
          </cell>
          <cell r="D35">
            <v>291</v>
          </cell>
          <cell r="E35">
            <v>460</v>
          </cell>
          <cell r="F35">
            <v>301</v>
          </cell>
          <cell r="G35">
            <v>526</v>
          </cell>
          <cell r="H35">
            <v>298</v>
          </cell>
          <cell r="I35">
            <v>577</v>
          </cell>
          <cell r="J35">
            <v>315</v>
          </cell>
          <cell r="K35">
            <v>578</v>
          </cell>
        </row>
        <row r="36">
          <cell r="A36" t="str">
            <v>34</v>
          </cell>
          <cell r="B36">
            <v>52</v>
          </cell>
          <cell r="C36">
            <v>67</v>
          </cell>
          <cell r="D36">
            <v>54</v>
          </cell>
          <cell r="E36">
            <v>84</v>
          </cell>
          <cell r="F36">
            <v>64</v>
          </cell>
          <cell r="G36">
            <v>95</v>
          </cell>
          <cell r="H36">
            <v>65</v>
          </cell>
          <cell r="I36">
            <v>105</v>
          </cell>
          <cell r="J36">
            <v>71</v>
          </cell>
          <cell r="K36">
            <v>120</v>
          </cell>
        </row>
        <row r="37">
          <cell r="A37" t="str">
            <v>35</v>
          </cell>
          <cell r="B37">
            <v>161</v>
          </cell>
          <cell r="C37">
            <v>252</v>
          </cell>
          <cell r="D37">
            <v>154</v>
          </cell>
          <cell r="E37">
            <v>272</v>
          </cell>
          <cell r="F37">
            <v>173</v>
          </cell>
          <cell r="G37">
            <v>303</v>
          </cell>
          <cell r="H37">
            <v>169</v>
          </cell>
          <cell r="I37">
            <v>345</v>
          </cell>
          <cell r="J37">
            <v>185</v>
          </cell>
          <cell r="K37">
            <v>352</v>
          </cell>
        </row>
        <row r="38">
          <cell r="A38" t="str">
            <v>36</v>
          </cell>
          <cell r="B38">
            <v>131</v>
          </cell>
          <cell r="C38">
            <v>315</v>
          </cell>
          <cell r="D38">
            <v>136</v>
          </cell>
          <cell r="E38">
            <v>329</v>
          </cell>
          <cell r="F38">
            <v>130</v>
          </cell>
          <cell r="G38">
            <v>303</v>
          </cell>
          <cell r="H38">
            <v>119</v>
          </cell>
          <cell r="I38">
            <v>292</v>
          </cell>
          <cell r="J38">
            <v>122</v>
          </cell>
          <cell r="K38">
            <v>275</v>
          </cell>
        </row>
        <row r="39">
          <cell r="A39" t="str">
            <v>37</v>
          </cell>
          <cell r="B39">
            <v>32</v>
          </cell>
          <cell r="C39">
            <v>62</v>
          </cell>
          <cell r="D39">
            <v>47</v>
          </cell>
          <cell r="E39">
            <v>87</v>
          </cell>
          <cell r="F39">
            <v>53</v>
          </cell>
          <cell r="G39">
            <v>111</v>
          </cell>
          <cell r="H39">
            <v>56</v>
          </cell>
          <cell r="I39">
            <v>121</v>
          </cell>
          <cell r="J39">
            <v>64</v>
          </cell>
          <cell r="K39">
            <v>121</v>
          </cell>
        </row>
        <row r="40">
          <cell r="A40" t="str">
            <v>60</v>
          </cell>
          <cell r="B40">
            <v>436</v>
          </cell>
          <cell r="C40">
            <v>843</v>
          </cell>
          <cell r="D40">
            <v>528</v>
          </cell>
          <cell r="E40">
            <v>1160</v>
          </cell>
          <cell r="F40">
            <v>600</v>
          </cell>
          <cell r="G40">
            <v>1390</v>
          </cell>
          <cell r="H40">
            <v>676</v>
          </cell>
          <cell r="I40">
            <v>1512</v>
          </cell>
          <cell r="J40">
            <v>750</v>
          </cell>
          <cell r="K40">
            <v>1585</v>
          </cell>
        </row>
        <row r="41">
          <cell r="A41" t="str">
            <v>61</v>
          </cell>
          <cell r="B41">
            <v>245</v>
          </cell>
          <cell r="C41">
            <v>635</v>
          </cell>
          <cell r="D41">
            <v>326</v>
          </cell>
          <cell r="E41">
            <v>896</v>
          </cell>
          <cell r="F41">
            <v>414</v>
          </cell>
          <cell r="G41">
            <v>1090</v>
          </cell>
          <cell r="H41">
            <v>488</v>
          </cell>
          <cell r="I41">
            <v>1180</v>
          </cell>
          <cell r="J41">
            <v>531</v>
          </cell>
          <cell r="K41">
            <v>1210</v>
          </cell>
        </row>
        <row r="42">
          <cell r="A42" t="str">
            <v>62</v>
          </cell>
          <cell r="B42">
            <v>278</v>
          </cell>
          <cell r="C42">
            <v>448</v>
          </cell>
          <cell r="D42">
            <v>311</v>
          </cell>
          <cell r="E42">
            <v>580</v>
          </cell>
          <cell r="F42">
            <v>331</v>
          </cell>
          <cell r="G42">
            <v>680</v>
          </cell>
          <cell r="H42">
            <v>348</v>
          </cell>
          <cell r="I42">
            <v>708</v>
          </cell>
          <cell r="J42">
            <v>384</v>
          </cell>
          <cell r="K42">
            <v>712</v>
          </cell>
        </row>
        <row r="43">
          <cell r="A43" t="str">
            <v>63</v>
          </cell>
          <cell r="B43">
            <v>463</v>
          </cell>
          <cell r="C43">
            <v>856</v>
          </cell>
          <cell r="D43">
            <v>527</v>
          </cell>
          <cell r="E43">
            <v>1068</v>
          </cell>
          <cell r="F43">
            <v>572</v>
          </cell>
          <cell r="G43">
            <v>1145</v>
          </cell>
          <cell r="H43">
            <v>564</v>
          </cell>
          <cell r="I43">
            <v>1163</v>
          </cell>
          <cell r="J43">
            <v>557</v>
          </cell>
          <cell r="K43">
            <v>1166</v>
          </cell>
        </row>
        <row r="44">
          <cell r="A44" t="str">
            <v>64</v>
          </cell>
          <cell r="B44">
            <v>243</v>
          </cell>
          <cell r="C44">
            <v>516</v>
          </cell>
          <cell r="D44">
            <v>273</v>
          </cell>
          <cell r="E44">
            <v>650</v>
          </cell>
          <cell r="F44">
            <v>298</v>
          </cell>
          <cell r="G44">
            <v>713</v>
          </cell>
          <cell r="H44">
            <v>288</v>
          </cell>
          <cell r="I44">
            <v>769</v>
          </cell>
          <cell r="J44">
            <v>298</v>
          </cell>
          <cell r="K44">
            <v>789</v>
          </cell>
        </row>
        <row r="45">
          <cell r="A45" t="str">
            <v>65</v>
          </cell>
          <cell r="B45">
            <v>212</v>
          </cell>
          <cell r="C45">
            <v>505</v>
          </cell>
          <cell r="D45">
            <v>213</v>
          </cell>
          <cell r="E45">
            <v>572</v>
          </cell>
          <cell r="F45">
            <v>239</v>
          </cell>
          <cell r="G45">
            <v>624</v>
          </cell>
          <cell r="H45">
            <v>254</v>
          </cell>
          <cell r="I45">
            <v>692</v>
          </cell>
          <cell r="J45">
            <v>263</v>
          </cell>
          <cell r="K45">
            <v>732</v>
          </cell>
        </row>
        <row r="46">
          <cell r="A46" t="str">
            <v>66</v>
          </cell>
          <cell r="B46">
            <v>228</v>
          </cell>
          <cell r="C46">
            <v>572</v>
          </cell>
          <cell r="D46">
            <v>211</v>
          </cell>
          <cell r="E46">
            <v>579</v>
          </cell>
          <cell r="F46">
            <v>205</v>
          </cell>
          <cell r="G46">
            <v>563</v>
          </cell>
          <cell r="H46">
            <v>210</v>
          </cell>
          <cell r="I46">
            <v>580</v>
          </cell>
          <cell r="J46">
            <v>218</v>
          </cell>
          <cell r="K46">
            <v>551</v>
          </cell>
        </row>
        <row r="47">
          <cell r="A47" t="str">
            <v>67</v>
          </cell>
          <cell r="B47">
            <v>143</v>
          </cell>
          <cell r="C47">
            <v>357</v>
          </cell>
          <cell r="D47">
            <v>146</v>
          </cell>
          <cell r="E47">
            <v>414</v>
          </cell>
          <cell r="F47">
            <v>153</v>
          </cell>
          <cell r="G47">
            <v>446</v>
          </cell>
          <cell r="H47">
            <v>150</v>
          </cell>
          <cell r="I47">
            <v>462</v>
          </cell>
          <cell r="J47">
            <v>185</v>
          </cell>
          <cell r="K47">
            <v>514</v>
          </cell>
        </row>
        <row r="48">
          <cell r="A48" t="str">
            <v>68</v>
          </cell>
          <cell r="B48">
            <v>131</v>
          </cell>
          <cell r="C48">
            <v>366</v>
          </cell>
          <cell r="D48">
            <v>130</v>
          </cell>
          <cell r="E48">
            <v>390</v>
          </cell>
          <cell r="F48">
            <v>136</v>
          </cell>
          <cell r="G48">
            <v>380</v>
          </cell>
          <cell r="H48">
            <v>138</v>
          </cell>
          <cell r="I48">
            <v>370</v>
          </cell>
          <cell r="J48">
            <v>145</v>
          </cell>
          <cell r="K48">
            <v>357</v>
          </cell>
        </row>
        <row r="49">
          <cell r="A49" t="str">
            <v>69</v>
          </cell>
          <cell r="B49">
            <v>82</v>
          </cell>
          <cell r="C49">
            <v>178</v>
          </cell>
          <cell r="D49">
            <v>86</v>
          </cell>
          <cell r="E49">
            <v>216</v>
          </cell>
          <cell r="F49">
            <v>106</v>
          </cell>
          <cell r="G49">
            <v>237</v>
          </cell>
          <cell r="H49">
            <v>106</v>
          </cell>
          <cell r="I49">
            <v>276</v>
          </cell>
          <cell r="J49">
            <v>115</v>
          </cell>
          <cell r="K49">
            <v>286</v>
          </cell>
        </row>
        <row r="50">
          <cell r="A50" t="str">
            <v>70</v>
          </cell>
          <cell r="B50">
            <v>94</v>
          </cell>
          <cell r="C50">
            <v>260</v>
          </cell>
          <cell r="D50">
            <v>109</v>
          </cell>
          <cell r="E50">
            <v>340</v>
          </cell>
          <cell r="F50">
            <v>152</v>
          </cell>
          <cell r="G50">
            <v>386</v>
          </cell>
          <cell r="H50">
            <v>148</v>
          </cell>
          <cell r="I50">
            <v>431</v>
          </cell>
          <cell r="J50">
            <v>170</v>
          </cell>
          <cell r="K50">
            <v>480</v>
          </cell>
        </row>
        <row r="51">
          <cell r="A51" t="str">
            <v>71</v>
          </cell>
          <cell r="B51">
            <v>73</v>
          </cell>
          <cell r="C51">
            <v>272</v>
          </cell>
          <cell r="D51">
            <v>99</v>
          </cell>
          <cell r="E51">
            <v>346</v>
          </cell>
          <cell r="F51">
            <v>127</v>
          </cell>
          <cell r="G51">
            <v>498</v>
          </cell>
          <cell r="H51">
            <v>151</v>
          </cell>
          <cell r="I51">
            <v>572</v>
          </cell>
          <cell r="J51">
            <v>180</v>
          </cell>
          <cell r="K51">
            <v>610</v>
          </cell>
        </row>
        <row r="52">
          <cell r="A52" t="str">
            <v>72</v>
          </cell>
          <cell r="B52">
            <v>15</v>
          </cell>
          <cell r="C52">
            <v>38</v>
          </cell>
          <cell r="D52">
            <v>21</v>
          </cell>
          <cell r="E52">
            <v>33</v>
          </cell>
          <cell r="F52">
            <v>22</v>
          </cell>
          <cell r="G52">
            <v>46</v>
          </cell>
          <cell r="H52">
            <v>24</v>
          </cell>
          <cell r="I52">
            <v>54</v>
          </cell>
          <cell r="J52">
            <v>23</v>
          </cell>
          <cell r="K52">
            <v>59</v>
          </cell>
        </row>
        <row r="53">
          <cell r="A53" t="str">
            <v>73</v>
          </cell>
          <cell r="B53">
            <v>13</v>
          </cell>
          <cell r="C53">
            <v>25</v>
          </cell>
          <cell r="D53">
            <v>20</v>
          </cell>
          <cell r="E53">
            <v>28</v>
          </cell>
          <cell r="F53">
            <v>25</v>
          </cell>
          <cell r="G53">
            <v>33</v>
          </cell>
          <cell r="H53">
            <v>25</v>
          </cell>
          <cell r="I53">
            <v>32</v>
          </cell>
          <cell r="J53">
            <v>26</v>
          </cell>
          <cell r="K53">
            <v>32</v>
          </cell>
        </row>
        <row r="54">
          <cell r="A54" t="str">
            <v>74</v>
          </cell>
          <cell r="B54">
            <v>25</v>
          </cell>
          <cell r="C54">
            <v>115</v>
          </cell>
          <cell r="D54">
            <v>55</v>
          </cell>
          <cell r="E54">
            <v>220</v>
          </cell>
          <cell r="F54">
            <v>107</v>
          </cell>
          <cell r="G54">
            <v>490</v>
          </cell>
          <cell r="H54">
            <v>129</v>
          </cell>
          <cell r="I54">
            <v>570</v>
          </cell>
          <cell r="J54">
            <v>166</v>
          </cell>
          <cell r="K54">
            <v>618</v>
          </cell>
        </row>
        <row r="55">
          <cell r="A55" t="str">
            <v>76</v>
          </cell>
          <cell r="B55">
            <v>23</v>
          </cell>
          <cell r="C55">
            <v>18</v>
          </cell>
          <cell r="D55">
            <v>23</v>
          </cell>
          <cell r="E55">
            <v>17</v>
          </cell>
          <cell r="F55">
            <v>23</v>
          </cell>
          <cell r="G55">
            <v>16</v>
          </cell>
          <cell r="H55">
            <v>19</v>
          </cell>
          <cell r="I55">
            <v>16</v>
          </cell>
          <cell r="J55">
            <v>18</v>
          </cell>
          <cell r="K55">
            <v>13</v>
          </cell>
        </row>
        <row r="56">
          <cell r="A56" t="str">
            <v>77</v>
          </cell>
          <cell r="B56">
            <v>15</v>
          </cell>
          <cell r="C56">
            <v>8</v>
          </cell>
          <cell r="D56">
            <v>15</v>
          </cell>
          <cell r="E56">
            <v>7</v>
          </cell>
          <cell r="F56">
            <v>15</v>
          </cell>
          <cell r="G56">
            <v>8</v>
          </cell>
          <cell r="H56">
            <v>15</v>
          </cell>
          <cell r="I56">
            <v>5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188</v>
          </cell>
          <cell r="C57">
            <v>368</v>
          </cell>
          <cell r="D57">
            <v>170</v>
          </cell>
          <cell r="E57">
            <v>393</v>
          </cell>
          <cell r="F57">
            <v>162</v>
          </cell>
          <cell r="G57">
            <v>384</v>
          </cell>
          <cell r="H57">
            <v>158</v>
          </cell>
          <cell r="I57">
            <v>365</v>
          </cell>
          <cell r="J57">
            <v>139</v>
          </cell>
          <cell r="K57">
            <v>380</v>
          </cell>
        </row>
        <row r="58">
          <cell r="A58" t="str">
            <v>86</v>
          </cell>
          <cell r="B58">
            <v>286</v>
          </cell>
          <cell r="C58">
            <v>392</v>
          </cell>
          <cell r="D58">
            <v>281</v>
          </cell>
          <cell r="E58">
            <v>406</v>
          </cell>
          <cell r="F58">
            <v>276</v>
          </cell>
          <cell r="G58">
            <v>430</v>
          </cell>
          <cell r="H58">
            <v>262</v>
          </cell>
          <cell r="I58">
            <v>448</v>
          </cell>
          <cell r="J58">
            <v>252</v>
          </cell>
          <cell r="K58">
            <v>454</v>
          </cell>
        </row>
        <row r="59">
          <cell r="A59" t="str">
            <v>87</v>
          </cell>
          <cell r="B59">
            <v>183</v>
          </cell>
          <cell r="C59">
            <v>330</v>
          </cell>
          <cell r="D59">
            <v>185</v>
          </cell>
          <cell r="E59">
            <v>371</v>
          </cell>
          <cell r="F59">
            <v>195</v>
          </cell>
          <cell r="G59">
            <v>396</v>
          </cell>
          <cell r="H59">
            <v>188</v>
          </cell>
          <cell r="I59">
            <v>408</v>
          </cell>
          <cell r="J59">
            <v>191</v>
          </cell>
          <cell r="K59">
            <v>397</v>
          </cell>
        </row>
        <row r="60">
          <cell r="A60" t="str">
            <v>To</v>
          </cell>
          <cell r="B60">
            <v>11757</v>
          </cell>
          <cell r="C60">
            <v>22832</v>
          </cell>
          <cell r="D60">
            <v>13084</v>
          </cell>
          <cell r="F60">
            <v>14238</v>
          </cell>
          <cell r="H60">
            <v>14723</v>
          </cell>
          <cell r="I60">
            <v>33436</v>
          </cell>
          <cell r="J60">
            <v>15325</v>
          </cell>
          <cell r="K60">
            <v>33952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0</v>
          </cell>
          <cell r="C3">
            <v>2.9310344827586206E-2</v>
          </cell>
          <cell r="D3">
            <v>0.11896551724137931</v>
          </cell>
          <cell r="E3">
            <v>0.18103448275862069</v>
          </cell>
          <cell r="F3">
            <v>0.15344827586206897</v>
          </cell>
          <cell r="G3">
            <v>0.16724137931034483</v>
          </cell>
          <cell r="H3">
            <v>0.11206896551724138</v>
          </cell>
          <cell r="I3">
            <v>0.12931034482758622</v>
          </cell>
          <cell r="J3">
            <v>0.10862068965517241</v>
          </cell>
          <cell r="L3" t="str">
            <v>01</v>
          </cell>
          <cell r="M3">
            <v>6.5199674001629989E-3</v>
          </cell>
          <cell r="N3">
            <v>0.12632436837815811</v>
          </cell>
          <cell r="O3">
            <v>0.18255908720456399</v>
          </cell>
          <cell r="P3">
            <v>0.21515892420537897</v>
          </cell>
          <cell r="Q3">
            <v>0.17522412387938061</v>
          </cell>
          <cell r="R3">
            <v>9.6169519152404237E-2</v>
          </cell>
          <cell r="S3">
            <v>7.1719641401792988E-2</v>
          </cell>
          <cell r="T3">
            <v>9.7799511002444994E-2</v>
          </cell>
          <cell r="U3">
            <v>2.8524857375713121E-2</v>
          </cell>
        </row>
        <row r="4">
          <cell r="A4" t="str">
            <v>02</v>
          </cell>
          <cell r="B4">
            <v>0</v>
          </cell>
          <cell r="C4">
            <v>3.6821705426356592E-2</v>
          </cell>
          <cell r="D4">
            <v>0.13372093023255813</v>
          </cell>
          <cell r="E4">
            <v>0.17248062015503876</v>
          </cell>
          <cell r="F4">
            <v>0.16279069767441862</v>
          </cell>
          <cell r="G4">
            <v>0.1065891472868217</v>
          </cell>
          <cell r="H4">
            <v>8.5271317829457363E-2</v>
          </cell>
          <cell r="I4">
            <v>0.14922480620155038</v>
          </cell>
          <cell r="J4">
            <v>0.15310077519379844</v>
          </cell>
          <cell r="L4" t="str">
            <v>02</v>
          </cell>
          <cell r="M4">
            <v>6.2814070351758797E-3</v>
          </cell>
          <cell r="N4">
            <v>0.11683417085427136</v>
          </cell>
          <cell r="O4">
            <v>0.16080402010050251</v>
          </cell>
          <cell r="P4">
            <v>0.21859296482412061</v>
          </cell>
          <cell r="Q4">
            <v>0.2022613065326633</v>
          </cell>
          <cell r="R4">
            <v>9.4221105527638196E-2</v>
          </cell>
          <cell r="S4">
            <v>8.2914572864321606E-2</v>
          </cell>
          <cell r="T4">
            <v>8.6683417085427136E-2</v>
          </cell>
          <cell r="U4">
            <v>3.1407035175879394E-2</v>
          </cell>
        </row>
        <row r="5">
          <cell r="A5" t="str">
            <v>03</v>
          </cell>
          <cell r="B5">
            <v>0</v>
          </cell>
          <cell r="C5">
            <v>1.6949152542372881E-2</v>
          </cell>
          <cell r="D5">
            <v>0.11016949152542373</v>
          </cell>
          <cell r="E5">
            <v>0.23728813559322035</v>
          </cell>
          <cell r="F5">
            <v>9.3220338983050849E-2</v>
          </cell>
          <cell r="G5">
            <v>0.11864406779661017</v>
          </cell>
          <cell r="H5">
            <v>8.4745762711864403E-2</v>
          </cell>
          <cell r="I5">
            <v>0.11016949152542373</v>
          </cell>
          <cell r="J5">
            <v>0.2288135593220339</v>
          </cell>
          <cell r="L5" t="str">
            <v>03</v>
          </cell>
          <cell r="M5">
            <v>0</v>
          </cell>
          <cell r="N5">
            <v>7.5949367088607597E-2</v>
          </cell>
          <cell r="O5">
            <v>0.20253164556962025</v>
          </cell>
          <cell r="P5">
            <v>0.2848101265822785</v>
          </cell>
          <cell r="Q5">
            <v>0.17721518987341772</v>
          </cell>
          <cell r="R5">
            <v>9.49367088607595E-2</v>
          </cell>
          <cell r="S5">
            <v>4.4303797468354431E-2</v>
          </cell>
          <cell r="T5">
            <v>8.2278481012658222E-2</v>
          </cell>
          <cell r="U5">
            <v>3.7974683544303799E-2</v>
          </cell>
        </row>
        <row r="6">
          <cell r="A6" t="str">
            <v>04</v>
          </cell>
          <cell r="B6">
            <v>0</v>
          </cell>
          <cell r="C6">
            <v>7.6923076923076927E-3</v>
          </cell>
          <cell r="D6">
            <v>3.8461538461538464E-2</v>
          </cell>
          <cell r="E6">
            <v>0.13076923076923078</v>
          </cell>
          <cell r="F6">
            <v>0.2076923076923077</v>
          </cell>
          <cell r="G6">
            <v>0.14615384615384616</v>
          </cell>
          <cell r="H6">
            <v>0.18461538461538463</v>
          </cell>
          <cell r="I6">
            <v>0.12307692307692308</v>
          </cell>
          <cell r="J6">
            <v>0.16153846153846155</v>
          </cell>
          <cell r="L6" t="str">
            <v>04</v>
          </cell>
          <cell r="M6">
            <v>4.3478260869565218E-3</v>
          </cell>
          <cell r="N6">
            <v>8.6956521739130432E-2</v>
          </cell>
          <cell r="O6">
            <v>0.25217391304347825</v>
          </cell>
          <cell r="P6">
            <v>0.21739130434782608</v>
          </cell>
          <cell r="Q6">
            <v>0.18260869565217391</v>
          </cell>
          <cell r="R6">
            <v>0.10434782608695652</v>
          </cell>
          <cell r="S6">
            <v>6.5217391304347824E-2</v>
          </cell>
          <cell r="T6">
            <v>3.9130434782608699E-2</v>
          </cell>
          <cell r="U6">
            <v>4.7826086956521741E-2</v>
          </cell>
        </row>
        <row r="7">
          <cell r="A7" t="str">
            <v>05</v>
          </cell>
          <cell r="B7">
            <v>0</v>
          </cell>
          <cell r="C7">
            <v>1.2987012987012988E-2</v>
          </cell>
          <cell r="D7">
            <v>7.4211502782931357E-2</v>
          </cell>
          <cell r="E7">
            <v>0.18552875695732837</v>
          </cell>
          <cell r="F7">
            <v>0.19666048237476808</v>
          </cell>
          <cell r="G7">
            <v>0.12244897959183673</v>
          </cell>
          <cell r="H7">
            <v>0.13172541743970315</v>
          </cell>
          <cell r="I7">
            <v>0.12244897959183673</v>
          </cell>
          <cell r="J7">
            <v>0.15398886827458255</v>
          </cell>
          <cell r="L7" t="str">
            <v>05</v>
          </cell>
          <cell r="M7">
            <v>7.8678206136900079E-3</v>
          </cell>
          <cell r="N7">
            <v>0.13453973249409915</v>
          </cell>
          <cell r="O7">
            <v>0.17702596380802518</v>
          </cell>
          <cell r="P7">
            <v>0.18174665617623917</v>
          </cell>
          <cell r="Q7">
            <v>0.15892997639653816</v>
          </cell>
          <cell r="R7">
            <v>0.12824547600314712</v>
          </cell>
          <cell r="S7">
            <v>8.1825334382376089E-2</v>
          </cell>
          <cell r="T7">
            <v>8.8906372934697095E-2</v>
          </cell>
          <cell r="U7">
            <v>4.0912667191188044E-2</v>
          </cell>
        </row>
        <row r="8">
          <cell r="A8" t="str">
            <v>06</v>
          </cell>
          <cell r="B8">
            <v>0</v>
          </cell>
          <cell r="C8">
            <v>7.0257611241217799E-3</v>
          </cell>
          <cell r="D8">
            <v>4.6838407494145202E-2</v>
          </cell>
          <cell r="E8">
            <v>0.17330210772833723</v>
          </cell>
          <cell r="F8">
            <v>0.22950819672131148</v>
          </cell>
          <cell r="G8">
            <v>0.12412177985948478</v>
          </cell>
          <cell r="H8">
            <v>0.14051522248243559</v>
          </cell>
          <cell r="I8">
            <v>0.14051522248243559</v>
          </cell>
          <cell r="J8">
            <v>0.13817330210772832</v>
          </cell>
          <cell r="L8" t="str">
            <v>06</v>
          </cell>
          <cell r="M8">
            <v>5.7434588385449903E-3</v>
          </cell>
          <cell r="N8">
            <v>0.12827058072750477</v>
          </cell>
          <cell r="O8">
            <v>0.18634333120612637</v>
          </cell>
          <cell r="P8">
            <v>0.22399489470325462</v>
          </cell>
          <cell r="Q8">
            <v>0.18953414167198468</v>
          </cell>
          <cell r="R8">
            <v>9.3171665603063183E-2</v>
          </cell>
          <cell r="S8">
            <v>8.4237396298659853E-2</v>
          </cell>
          <cell r="T8">
            <v>6.0625398851308229E-2</v>
          </cell>
          <cell r="U8">
            <v>2.8079132099553285E-2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4.2194092827004216E-3</v>
          </cell>
          <cell r="E9">
            <v>5.4852320675105488E-2</v>
          </cell>
          <cell r="F9">
            <v>0.11814345991561181</v>
          </cell>
          <cell r="G9">
            <v>0.20675105485232068</v>
          </cell>
          <cell r="H9">
            <v>0.20253164556962025</v>
          </cell>
          <cell r="I9">
            <v>0.24472573839662448</v>
          </cell>
          <cell r="J9">
            <v>0.16877637130801687</v>
          </cell>
          <cell r="L9" t="str">
            <v>07</v>
          </cell>
          <cell r="M9">
            <v>0</v>
          </cell>
          <cell r="N9">
            <v>7.9395085066162566E-2</v>
          </cell>
          <cell r="O9">
            <v>0.1890359168241966</v>
          </cell>
          <cell r="P9">
            <v>0.17958412098298676</v>
          </cell>
          <cell r="Q9">
            <v>0.17580340264650285</v>
          </cell>
          <cell r="R9">
            <v>0.12854442344045369</v>
          </cell>
          <cell r="S9">
            <v>0.10396975425330812</v>
          </cell>
          <cell r="T9">
            <v>0.10964083175803403</v>
          </cell>
          <cell r="U9">
            <v>3.4026465028355386E-2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8.1967213114754103E-3</v>
          </cell>
          <cell r="E10">
            <v>2.4590163934426229E-2</v>
          </cell>
          <cell r="F10">
            <v>0.15573770491803279</v>
          </cell>
          <cell r="G10">
            <v>0.27868852459016391</v>
          </cell>
          <cell r="H10">
            <v>0.1721311475409836</v>
          </cell>
          <cell r="I10">
            <v>0.26229508196721313</v>
          </cell>
          <cell r="J10">
            <v>9.8360655737704916E-2</v>
          </cell>
          <cell r="L10" t="str">
            <v>08</v>
          </cell>
          <cell r="M10">
            <v>0</v>
          </cell>
          <cell r="N10">
            <v>5.5299539170506916E-2</v>
          </cell>
          <cell r="O10">
            <v>0.20737327188940091</v>
          </cell>
          <cell r="P10">
            <v>0.24884792626728111</v>
          </cell>
          <cell r="Q10">
            <v>0.18433179723502305</v>
          </cell>
          <cell r="R10">
            <v>0.13364055299539171</v>
          </cell>
          <cell r="S10">
            <v>7.3732718894009217E-2</v>
          </cell>
          <cell r="T10">
            <v>8.294930875576037E-2</v>
          </cell>
          <cell r="U10">
            <v>1.3824884792626729E-2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5.2493438320209973E-3</v>
          </cell>
          <cell r="E11">
            <v>3.937007874015748E-2</v>
          </cell>
          <cell r="F11">
            <v>0.14173228346456693</v>
          </cell>
          <cell r="G11">
            <v>0.19685039370078741</v>
          </cell>
          <cell r="H11">
            <v>0.24409448818897639</v>
          </cell>
          <cell r="I11">
            <v>0.25984251968503935</v>
          </cell>
          <cell r="J11">
            <v>0.11286089238845144</v>
          </cell>
          <cell r="L11" t="str">
            <v>09</v>
          </cell>
          <cell r="M11">
            <v>1.5267175572519084E-3</v>
          </cell>
          <cell r="N11">
            <v>4.4274809160305344E-2</v>
          </cell>
          <cell r="O11">
            <v>0.14656488549618321</v>
          </cell>
          <cell r="P11">
            <v>0.20916030534351146</v>
          </cell>
          <cell r="Q11">
            <v>0.20763358778625954</v>
          </cell>
          <cell r="R11">
            <v>0.14809160305343511</v>
          </cell>
          <cell r="S11">
            <v>0.12824427480916031</v>
          </cell>
          <cell r="T11">
            <v>9.3129770992366412E-2</v>
          </cell>
          <cell r="U11">
            <v>2.1374045801526718E-2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2.3255813953488372E-2</v>
          </cell>
          <cell r="E12">
            <v>5.8139534883720929E-2</v>
          </cell>
          <cell r="F12">
            <v>0.2558139534883721</v>
          </cell>
          <cell r="G12">
            <v>0.19767441860465115</v>
          </cell>
          <cell r="H12">
            <v>0.15116279069767441</v>
          </cell>
          <cell r="I12">
            <v>0.1744186046511628</v>
          </cell>
          <cell r="J12">
            <v>0.13953488372093023</v>
          </cell>
          <cell r="L12" t="str">
            <v>10</v>
          </cell>
          <cell r="M12">
            <v>0</v>
          </cell>
          <cell r="N12">
            <v>3.0769230769230771E-2</v>
          </cell>
          <cell r="O12">
            <v>0.2153846153846154</v>
          </cell>
          <cell r="P12">
            <v>0.2076923076923077</v>
          </cell>
          <cell r="Q12">
            <v>0.19230769230769232</v>
          </cell>
          <cell r="R12">
            <v>0.15384615384615385</v>
          </cell>
          <cell r="S12">
            <v>0.11538461538461539</v>
          </cell>
          <cell r="T12">
            <v>3.8461538461538464E-2</v>
          </cell>
          <cell r="U12">
            <v>4.6153846153846156E-2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0</v>
          </cell>
          <cell r="E13">
            <v>9.405940594059406E-2</v>
          </cell>
          <cell r="F13">
            <v>0.14851485148514851</v>
          </cell>
          <cell r="G13">
            <v>0.18564356435643564</v>
          </cell>
          <cell r="H13">
            <v>0.23019801980198021</v>
          </cell>
          <cell r="I13">
            <v>0.24009900990099009</v>
          </cell>
          <cell r="J13">
            <v>0.10148514851485149</v>
          </cell>
          <cell r="L13" t="str">
            <v>11</v>
          </cell>
          <cell r="M13">
            <v>2.2371364653243847E-3</v>
          </cell>
          <cell r="N13">
            <v>6.2639821029082776E-2</v>
          </cell>
          <cell r="O13">
            <v>0.16703952274422074</v>
          </cell>
          <cell r="P13">
            <v>0.17822520507084266</v>
          </cell>
          <cell r="Q13">
            <v>0.17971662938105892</v>
          </cell>
          <cell r="R13">
            <v>0.15137956748695003</v>
          </cell>
          <cell r="S13">
            <v>0.12527964205816555</v>
          </cell>
          <cell r="T13">
            <v>0.10887397464578673</v>
          </cell>
          <cell r="U13">
            <v>2.4608501118568233E-2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8.4745762711864406E-3</v>
          </cell>
          <cell r="E14">
            <v>2.5423728813559324E-2</v>
          </cell>
          <cell r="F14">
            <v>8.4745762711864403E-2</v>
          </cell>
          <cell r="G14">
            <v>0.15254237288135594</v>
          </cell>
          <cell r="H14">
            <v>0.29661016949152541</v>
          </cell>
          <cell r="I14">
            <v>0.29661016949152541</v>
          </cell>
          <cell r="J14">
            <v>0.13559322033898305</v>
          </cell>
          <cell r="L14" t="str">
            <v>12</v>
          </cell>
          <cell r="M14">
            <v>0</v>
          </cell>
          <cell r="N14">
            <v>5.2023121387283239E-2</v>
          </cell>
          <cell r="O14">
            <v>0.13872832369942195</v>
          </cell>
          <cell r="P14">
            <v>0.15895953757225434</v>
          </cell>
          <cell r="Q14">
            <v>0.21098265895953758</v>
          </cell>
          <cell r="R14">
            <v>0.1416184971098266</v>
          </cell>
          <cell r="S14">
            <v>0.15317919075144509</v>
          </cell>
          <cell r="T14">
            <v>0.11560693641618497</v>
          </cell>
          <cell r="U14">
            <v>2.8901734104046242E-2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2.5000000000000001E-2</v>
          </cell>
          <cell r="F15">
            <v>0.125</v>
          </cell>
          <cell r="G15">
            <v>0.3</v>
          </cell>
          <cell r="H15">
            <v>0.15</v>
          </cell>
          <cell r="I15">
            <v>0.22500000000000001</v>
          </cell>
          <cell r="J15">
            <v>0.17499999999999999</v>
          </cell>
          <cell r="L15" t="str">
            <v>13</v>
          </cell>
          <cell r="M15">
            <v>0</v>
          </cell>
          <cell r="N15">
            <v>4.3010752688172046E-2</v>
          </cell>
          <cell r="O15">
            <v>0.17204301075268819</v>
          </cell>
          <cell r="P15">
            <v>0.15053763440860216</v>
          </cell>
          <cell r="Q15">
            <v>0.16129032258064516</v>
          </cell>
          <cell r="R15">
            <v>9.6774193548387094E-2</v>
          </cell>
          <cell r="S15">
            <v>0.23655913978494625</v>
          </cell>
          <cell r="T15">
            <v>0.10752688172043011</v>
          </cell>
          <cell r="U15">
            <v>3.2258064516129031E-2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7.9051383399209488E-2</v>
          </cell>
          <cell r="F16">
            <v>0.16205533596837945</v>
          </cell>
          <cell r="G16">
            <v>0.22529644268774704</v>
          </cell>
          <cell r="H16">
            <v>0.1857707509881423</v>
          </cell>
          <cell r="I16">
            <v>0.233201581027668</v>
          </cell>
          <cell r="J16">
            <v>0.11462450592885376</v>
          </cell>
          <cell r="L16" t="str">
            <v>14</v>
          </cell>
          <cell r="M16">
            <v>2.635046113306983E-3</v>
          </cell>
          <cell r="N16">
            <v>6.3241106719367585E-2</v>
          </cell>
          <cell r="O16">
            <v>0.16732542819499341</v>
          </cell>
          <cell r="P16">
            <v>0.21607378129117261</v>
          </cell>
          <cell r="Q16">
            <v>0.17259552042160739</v>
          </cell>
          <cell r="R16">
            <v>0.1225296442687747</v>
          </cell>
          <cell r="S16">
            <v>0.11462450592885376</v>
          </cell>
          <cell r="T16">
            <v>0.11198945981554677</v>
          </cell>
          <cell r="U16">
            <v>2.8985507246376812E-2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4.1322314049586778E-2</v>
          </cell>
          <cell r="F17">
            <v>9.9173553719008267E-2</v>
          </cell>
          <cell r="G17">
            <v>0.11570247933884298</v>
          </cell>
          <cell r="H17">
            <v>0.19834710743801653</v>
          </cell>
          <cell r="I17">
            <v>0.2975206611570248</v>
          </cell>
          <cell r="J17">
            <v>0.24793388429752067</v>
          </cell>
          <cell r="L17" t="str">
            <v>15</v>
          </cell>
          <cell r="M17">
            <v>3.3333333333333335E-3</v>
          </cell>
          <cell r="N17">
            <v>2.6666666666666668E-2</v>
          </cell>
          <cell r="O17">
            <v>0.11</v>
          </cell>
          <cell r="P17">
            <v>0.11</v>
          </cell>
          <cell r="Q17">
            <v>0.16666666666666666</v>
          </cell>
          <cell r="R17">
            <v>0.15333333333333332</v>
          </cell>
          <cell r="S17">
            <v>0.16</v>
          </cell>
          <cell r="T17">
            <v>0.19</v>
          </cell>
          <cell r="U17">
            <v>0.08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2.8011204481792718E-2</v>
          </cell>
          <cell r="E18">
            <v>0.1092436974789916</v>
          </cell>
          <cell r="F18">
            <v>0.19047619047619047</v>
          </cell>
          <cell r="G18">
            <v>0.16246498599439776</v>
          </cell>
          <cell r="H18">
            <v>0.20168067226890757</v>
          </cell>
          <cell r="I18">
            <v>0.19047619047619047</v>
          </cell>
          <cell r="J18">
            <v>0.11764705882352941</v>
          </cell>
          <cell r="L18" t="str">
            <v>16</v>
          </cell>
          <cell r="M18">
            <v>8.4925690021231421E-3</v>
          </cell>
          <cell r="N18">
            <v>0.10721868365180467</v>
          </cell>
          <cell r="O18">
            <v>0.19532908704883228</v>
          </cell>
          <cell r="P18">
            <v>0.18577494692144372</v>
          </cell>
          <cell r="Q18">
            <v>0.18046709129511676</v>
          </cell>
          <cell r="R18">
            <v>0.10191082802547771</v>
          </cell>
          <cell r="S18">
            <v>0.11571125265392782</v>
          </cell>
          <cell r="T18">
            <v>7.6433121019108277E-2</v>
          </cell>
          <cell r="U18">
            <v>2.8662420382165606E-2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6.0975609756097563E-3</v>
          </cell>
          <cell r="E19">
            <v>7.926829268292683E-2</v>
          </cell>
          <cell r="F19">
            <v>0.15853658536585366</v>
          </cell>
          <cell r="G19">
            <v>0.16463414634146342</v>
          </cell>
          <cell r="H19">
            <v>0.16463414634146342</v>
          </cell>
          <cell r="I19">
            <v>0.25609756097560976</v>
          </cell>
          <cell r="J19">
            <v>0.17073170731707318</v>
          </cell>
          <cell r="L19" t="str">
            <v>17</v>
          </cell>
          <cell r="M19">
            <v>0</v>
          </cell>
          <cell r="N19">
            <v>2.9914529914529916E-2</v>
          </cell>
          <cell r="O19">
            <v>0.21794871794871795</v>
          </cell>
          <cell r="P19">
            <v>0.21794871794871795</v>
          </cell>
          <cell r="Q19">
            <v>0.22222222222222221</v>
          </cell>
          <cell r="R19">
            <v>0.14957264957264957</v>
          </cell>
          <cell r="S19">
            <v>5.5555555555555552E-2</v>
          </cell>
          <cell r="T19">
            <v>8.5470085470085472E-2</v>
          </cell>
          <cell r="U19">
            <v>2.1367521367521368E-2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5.3763440860215058E-3</v>
          </cell>
          <cell r="E20">
            <v>3.7634408602150539E-2</v>
          </cell>
          <cell r="F20">
            <v>0.12903225806451613</v>
          </cell>
          <cell r="G20">
            <v>0.18279569892473119</v>
          </cell>
          <cell r="H20">
            <v>0.23118279569892472</v>
          </cell>
          <cell r="I20">
            <v>0.25268817204301075</v>
          </cell>
          <cell r="J20">
            <v>0.16129032258064516</v>
          </cell>
          <cell r="L20" t="str">
            <v>18</v>
          </cell>
          <cell r="M20">
            <v>0</v>
          </cell>
          <cell r="N20">
            <v>5.4279749478079335E-2</v>
          </cell>
          <cell r="O20">
            <v>0.1544885177453027</v>
          </cell>
          <cell r="P20">
            <v>0.20668058455114824</v>
          </cell>
          <cell r="Q20">
            <v>0.1440501043841336</v>
          </cell>
          <cell r="R20">
            <v>0.13569937369519833</v>
          </cell>
          <cell r="S20">
            <v>0.16075156576200417</v>
          </cell>
          <cell r="T20">
            <v>0.10647181628392484</v>
          </cell>
          <cell r="U20">
            <v>3.7578288100208766E-2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1.2396694214876033E-2</v>
          </cell>
          <cell r="E21">
            <v>5.7851239669421489E-2</v>
          </cell>
          <cell r="F21">
            <v>0.15289256198347106</v>
          </cell>
          <cell r="G21">
            <v>0.15702479338842976</v>
          </cell>
          <cell r="H21">
            <v>0.26859504132231404</v>
          </cell>
          <cell r="I21">
            <v>0.2024793388429752</v>
          </cell>
          <cell r="J21">
            <v>0.1487603305785124</v>
          </cell>
          <cell r="L21" t="str">
            <v>19</v>
          </cell>
          <cell r="M21">
            <v>0</v>
          </cell>
          <cell r="N21">
            <v>9.4488188976377951E-2</v>
          </cell>
          <cell r="O21">
            <v>0.17795275590551182</v>
          </cell>
          <cell r="P21">
            <v>0.19055118110236222</v>
          </cell>
          <cell r="Q21">
            <v>0.19370078740157481</v>
          </cell>
          <cell r="R21">
            <v>0.12598425196850394</v>
          </cell>
          <cell r="S21">
            <v>9.9212598425196849E-2</v>
          </cell>
          <cell r="T21">
            <v>7.874015748031496E-2</v>
          </cell>
          <cell r="U21">
            <v>3.937007874015748E-2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0</v>
          </cell>
          <cell r="E22">
            <v>2.7777777777777776E-2</v>
          </cell>
          <cell r="F22">
            <v>0.18055555555555555</v>
          </cell>
          <cell r="G22">
            <v>9.7222222222222224E-2</v>
          </cell>
          <cell r="H22">
            <v>0.19444444444444445</v>
          </cell>
          <cell r="I22">
            <v>0.31944444444444442</v>
          </cell>
          <cell r="J22">
            <v>0.18055555555555555</v>
          </cell>
          <cell r="L22" t="str">
            <v>20</v>
          </cell>
          <cell r="M22">
            <v>0</v>
          </cell>
          <cell r="N22">
            <v>3.8461538461538464E-2</v>
          </cell>
          <cell r="O22">
            <v>0.18461538461538463</v>
          </cell>
          <cell r="P22">
            <v>0.19230769230769232</v>
          </cell>
          <cell r="Q22">
            <v>0.2</v>
          </cell>
          <cell r="R22">
            <v>0.13076923076923078</v>
          </cell>
          <cell r="S22">
            <v>0.1076923076923077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6.95970695970696E-2</v>
          </cell>
          <cell r="F23">
            <v>0.15384615384615385</v>
          </cell>
          <cell r="G23">
            <v>0.23076923076923078</v>
          </cell>
          <cell r="H23">
            <v>0.24542124542124541</v>
          </cell>
          <cell r="I23">
            <v>0.18315018315018314</v>
          </cell>
          <cell r="J23">
            <v>0.11721611721611722</v>
          </cell>
          <cell r="L23" t="str">
            <v>21</v>
          </cell>
          <cell r="M23">
            <v>0</v>
          </cell>
          <cell r="N23">
            <v>4.238921001926782E-2</v>
          </cell>
          <cell r="O23">
            <v>0.20616570327552985</v>
          </cell>
          <cell r="P23">
            <v>0.279383429672447</v>
          </cell>
          <cell r="Q23">
            <v>0.19267822736030829</v>
          </cell>
          <cell r="R23">
            <v>0.14836223506743737</v>
          </cell>
          <cell r="S23">
            <v>7.5144508670520235E-2</v>
          </cell>
          <cell r="T23">
            <v>4.238921001926782E-2</v>
          </cell>
          <cell r="U23">
            <v>1.348747591522158E-2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0</v>
          </cell>
          <cell r="E24">
            <v>4.7281323877068557E-2</v>
          </cell>
          <cell r="F24">
            <v>0.15366430260047281</v>
          </cell>
          <cell r="G24">
            <v>0.21985815602836881</v>
          </cell>
          <cell r="H24">
            <v>0.23167848699763594</v>
          </cell>
          <cell r="I24">
            <v>0.25059101654846333</v>
          </cell>
          <cell r="J24">
            <v>9.6926713947990545E-2</v>
          </cell>
          <cell r="L24" t="str">
            <v>22</v>
          </cell>
          <cell r="M24">
            <v>0</v>
          </cell>
          <cell r="N24">
            <v>5.9451219512195119E-2</v>
          </cell>
          <cell r="O24">
            <v>0.16463414634146342</v>
          </cell>
          <cell r="P24">
            <v>0.2301829268292683</v>
          </cell>
          <cell r="Q24">
            <v>0.22865853658536586</v>
          </cell>
          <cell r="R24">
            <v>0.1448170731707317</v>
          </cell>
          <cell r="S24">
            <v>9.451219512195122E-2</v>
          </cell>
          <cell r="T24">
            <v>6.402439024390244E-2</v>
          </cell>
          <cell r="U24">
            <v>1.3719512195121951E-2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5.9925093632958802E-2</v>
          </cell>
          <cell r="F25">
            <v>0.21722846441947566</v>
          </cell>
          <cell r="G25">
            <v>0.21348314606741572</v>
          </cell>
          <cell r="H25">
            <v>0.19850187265917604</v>
          </cell>
          <cell r="I25">
            <v>0.20973782771535582</v>
          </cell>
          <cell r="J25">
            <v>0.10112359550561797</v>
          </cell>
          <cell r="L25" t="str">
            <v>23</v>
          </cell>
          <cell r="M25">
            <v>3.2679738562091504E-3</v>
          </cell>
          <cell r="N25">
            <v>0.10457516339869281</v>
          </cell>
          <cell r="O25">
            <v>0.22712418300653595</v>
          </cell>
          <cell r="P25">
            <v>0.2107843137254902</v>
          </cell>
          <cell r="Q25">
            <v>0.22712418300653595</v>
          </cell>
          <cell r="R25">
            <v>0.11274509803921569</v>
          </cell>
          <cell r="S25">
            <v>6.8627450980392163E-2</v>
          </cell>
          <cell r="T25">
            <v>3.7581699346405227E-2</v>
          </cell>
          <cell r="U25">
            <v>8.1699346405228763E-3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9.9009900990099011E-3</v>
          </cell>
          <cell r="E26">
            <v>8.9108910891089105E-2</v>
          </cell>
          <cell r="F26">
            <v>0.15841584158415842</v>
          </cell>
          <cell r="G26">
            <v>0.13861386138613863</v>
          </cell>
          <cell r="H26">
            <v>0.18811881188118812</v>
          </cell>
          <cell r="I26">
            <v>0.25742574257425743</v>
          </cell>
          <cell r="J26">
            <v>0.15841584158415842</v>
          </cell>
          <cell r="L26" t="str">
            <v>24</v>
          </cell>
          <cell r="M26">
            <v>6.369426751592357E-3</v>
          </cell>
          <cell r="N26">
            <v>0.1464968152866242</v>
          </cell>
          <cell r="O26">
            <v>0.24203821656050956</v>
          </cell>
          <cell r="P26">
            <v>0.2356687898089172</v>
          </cell>
          <cell r="Q26">
            <v>0.17197452229299362</v>
          </cell>
          <cell r="R26">
            <v>5.7324840764331211E-2</v>
          </cell>
          <cell r="S26">
            <v>5.0955414012738856E-2</v>
          </cell>
          <cell r="T26">
            <v>6.3694267515923567E-2</v>
          </cell>
          <cell r="U26">
            <v>2.5477707006369428E-2</v>
          </cell>
        </row>
        <row r="27">
          <cell r="A27" t="str">
            <v>25</v>
          </cell>
          <cell r="B27">
            <v>0</v>
          </cell>
          <cell r="C27">
            <v>3.7037037037037038E-3</v>
          </cell>
          <cell r="D27">
            <v>8.1481481481481488E-2</v>
          </cell>
          <cell r="E27">
            <v>0.17592592592592593</v>
          </cell>
          <cell r="F27">
            <v>0.19074074074074074</v>
          </cell>
          <cell r="G27">
            <v>0.15925925925925927</v>
          </cell>
          <cell r="H27">
            <v>0.15740740740740741</v>
          </cell>
          <cell r="I27">
            <v>0.17222222222222222</v>
          </cell>
          <cell r="J27">
            <v>5.9259259259259262E-2</v>
          </cell>
          <cell r="L27" t="str">
            <v>25</v>
          </cell>
          <cell r="M27">
            <v>1.7103762827822121E-2</v>
          </cell>
          <cell r="N27">
            <v>0.17445838084378562</v>
          </cell>
          <cell r="O27">
            <v>0.18586088939566706</v>
          </cell>
          <cell r="P27">
            <v>0.15735461801596351</v>
          </cell>
          <cell r="Q27">
            <v>0.1733181299885975</v>
          </cell>
          <cell r="R27">
            <v>0.12656784492588369</v>
          </cell>
          <cell r="S27">
            <v>7.5256556442417327E-2</v>
          </cell>
          <cell r="T27">
            <v>6.2713797035347782E-2</v>
          </cell>
          <cell r="U27">
            <v>2.7366020524515394E-2</v>
          </cell>
        </row>
        <row r="28">
          <cell r="A28" t="str">
            <v>26</v>
          </cell>
          <cell r="B28">
            <v>0</v>
          </cell>
          <cell r="C28">
            <v>1.1182108626198083E-2</v>
          </cell>
          <cell r="D28">
            <v>9.1054313099041537E-2</v>
          </cell>
          <cell r="E28">
            <v>0.19488817891373802</v>
          </cell>
          <cell r="F28">
            <v>0.19329073482428116</v>
          </cell>
          <cell r="G28">
            <v>0.16773162939297126</v>
          </cell>
          <cell r="H28">
            <v>0.15495207667731628</v>
          </cell>
          <cell r="I28">
            <v>0.12939297124600638</v>
          </cell>
          <cell r="J28">
            <v>5.7507987220447282E-2</v>
          </cell>
          <cell r="L28" t="str">
            <v>26</v>
          </cell>
          <cell r="M28">
            <v>3.5314384151593457E-2</v>
          </cell>
          <cell r="N28">
            <v>0.20241171403962102</v>
          </cell>
          <cell r="O28">
            <v>0.21188630490956073</v>
          </cell>
          <cell r="P28">
            <v>0.15417743324720068</v>
          </cell>
          <cell r="Q28">
            <v>0.15073212747631351</v>
          </cell>
          <cell r="R28">
            <v>0.10335917312661498</v>
          </cell>
          <cell r="S28">
            <v>7.407407407407407E-2</v>
          </cell>
          <cell r="T28">
            <v>4.5650301464254951E-2</v>
          </cell>
          <cell r="U28">
            <v>2.2394487510766579E-2</v>
          </cell>
        </row>
        <row r="29">
          <cell r="A29" t="str">
            <v>27</v>
          </cell>
          <cell r="B29">
            <v>0</v>
          </cell>
          <cell r="C29">
            <v>3.1446540880503146E-3</v>
          </cell>
          <cell r="D29">
            <v>4.1928721174004195E-2</v>
          </cell>
          <cell r="E29">
            <v>0.15932914046121593</v>
          </cell>
          <cell r="F29">
            <v>0.25471698113207547</v>
          </cell>
          <cell r="G29">
            <v>0.21593291404612158</v>
          </cell>
          <cell r="H29">
            <v>0.15199161425576521</v>
          </cell>
          <cell r="I29">
            <v>0.12264150943396226</v>
          </cell>
          <cell r="J29">
            <v>5.0314465408805034E-2</v>
          </cell>
          <cell r="L29" t="str">
            <v>27</v>
          </cell>
          <cell r="M29">
            <v>1.4326647564469915E-2</v>
          </cell>
          <cell r="N29">
            <v>0.17928776094965207</v>
          </cell>
          <cell r="O29">
            <v>0.22922636103151864</v>
          </cell>
          <cell r="P29">
            <v>0.18665575112566515</v>
          </cell>
          <cell r="Q29">
            <v>0.15349979533360622</v>
          </cell>
          <cell r="R29">
            <v>0.11133851821530905</v>
          </cell>
          <cell r="S29">
            <v>6.3037249283667621E-2</v>
          </cell>
          <cell r="T29">
            <v>5.0757265656979127E-2</v>
          </cell>
          <cell r="U29">
            <v>1.1870650839132215E-2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2.9644268774703556E-2</v>
          </cell>
          <cell r="E30">
            <v>0.16403162055335968</v>
          </cell>
          <cell r="F30">
            <v>0.27272727272727271</v>
          </cell>
          <cell r="G30">
            <v>0.20553359683794467</v>
          </cell>
          <cell r="H30">
            <v>0.14822134387351779</v>
          </cell>
          <cell r="I30">
            <v>9.8814229249011856E-2</v>
          </cell>
          <cell r="J30">
            <v>8.1027667984189727E-2</v>
          </cell>
          <cell r="L30" t="str">
            <v>28</v>
          </cell>
          <cell r="M30">
            <v>5.6306306306306304E-3</v>
          </cell>
          <cell r="N30">
            <v>0.13626126126126126</v>
          </cell>
          <cell r="O30">
            <v>0.29166666666666669</v>
          </cell>
          <cell r="P30">
            <v>0.21621621621621623</v>
          </cell>
          <cell r="Q30">
            <v>0.17342342342342343</v>
          </cell>
          <cell r="R30">
            <v>0.10135135135135136</v>
          </cell>
          <cell r="S30">
            <v>4.72972972972973E-2</v>
          </cell>
          <cell r="T30">
            <v>2.0270270270270271E-2</v>
          </cell>
          <cell r="U30">
            <v>7.8828828828828822E-3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2.2222222222222223E-2</v>
          </cell>
          <cell r="E31">
            <v>0.16111111111111112</v>
          </cell>
          <cell r="F31">
            <v>0.17777777777777778</v>
          </cell>
          <cell r="G31">
            <v>0.20555555555555555</v>
          </cell>
          <cell r="H31">
            <v>0.21666666666666667</v>
          </cell>
          <cell r="I31">
            <v>0.13333333333333333</v>
          </cell>
          <cell r="J31">
            <v>8.3333333333333329E-2</v>
          </cell>
          <cell r="L31" t="str">
            <v>29</v>
          </cell>
          <cell r="M31">
            <v>4.329004329004329E-3</v>
          </cell>
          <cell r="N31">
            <v>0.16450216450216451</v>
          </cell>
          <cell r="O31">
            <v>0.27272727272727271</v>
          </cell>
          <cell r="P31">
            <v>0.26406926406926406</v>
          </cell>
          <cell r="Q31">
            <v>0.1471861471861472</v>
          </cell>
          <cell r="R31">
            <v>7.3593073593073599E-2</v>
          </cell>
          <cell r="S31">
            <v>3.896103896103896E-2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2.9914529914529916E-2</v>
          </cell>
          <cell r="E32">
            <v>0.15811965811965811</v>
          </cell>
          <cell r="F32">
            <v>0.29059829059829062</v>
          </cell>
          <cell r="G32">
            <v>0.23076923076923078</v>
          </cell>
          <cell r="H32">
            <v>0.12820512820512819</v>
          </cell>
          <cell r="I32">
            <v>0.10256410256410256</v>
          </cell>
          <cell r="J32">
            <v>5.9829059829059832E-2</v>
          </cell>
          <cell r="L32" t="str">
            <v>30</v>
          </cell>
          <cell r="M32">
            <v>5.1282051282051282E-3</v>
          </cell>
          <cell r="N32">
            <v>0.14871794871794872</v>
          </cell>
          <cell r="O32">
            <v>0.30256410256410254</v>
          </cell>
          <cell r="P32">
            <v>0.26153846153846155</v>
          </cell>
          <cell r="Q32">
            <v>0.15641025641025641</v>
          </cell>
          <cell r="R32">
            <v>5.6410256410256411E-2</v>
          </cell>
          <cell r="S32">
            <v>4.6153846153846156E-2</v>
          </cell>
          <cell r="T32">
            <v>2.0512820512820513E-2</v>
          </cell>
          <cell r="U32">
            <v>2.5641025641025641E-3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4.142011834319527E-2</v>
          </cell>
          <cell r="E33">
            <v>0.23076923076923078</v>
          </cell>
          <cell r="F33">
            <v>0.28994082840236685</v>
          </cell>
          <cell r="G33">
            <v>0.15384615384615385</v>
          </cell>
          <cell r="H33">
            <v>9.4674556213017749E-2</v>
          </cell>
          <cell r="I33">
            <v>0.10650887573964497</v>
          </cell>
          <cell r="J33">
            <v>8.2840236686390539E-2</v>
          </cell>
          <cell r="L33" t="str">
            <v>31</v>
          </cell>
          <cell r="M33">
            <v>1.1661807580174927E-2</v>
          </cell>
          <cell r="N33">
            <v>0.17638483965014579</v>
          </cell>
          <cell r="O33">
            <v>0.3075801749271137</v>
          </cell>
          <cell r="P33">
            <v>0.22157434402332363</v>
          </cell>
          <cell r="Q33">
            <v>0.15451895043731778</v>
          </cell>
          <cell r="R33">
            <v>6.7055393586005832E-2</v>
          </cell>
          <cell r="S33">
            <v>2.3323615160349854E-2</v>
          </cell>
          <cell r="T33">
            <v>2.9154518950437316E-2</v>
          </cell>
          <cell r="U33">
            <v>8.7463556851311956E-3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1.2315270935960592E-2</v>
          </cell>
          <cell r="E34">
            <v>0.16009852216748768</v>
          </cell>
          <cell r="F34">
            <v>0.33004926108374383</v>
          </cell>
          <cell r="G34">
            <v>0.2413793103448276</v>
          </cell>
          <cell r="H34">
            <v>9.6059113300492605E-2</v>
          </cell>
          <cell r="I34">
            <v>8.6206896551724144E-2</v>
          </cell>
          <cell r="J34">
            <v>7.3891625615763554E-2</v>
          </cell>
          <cell r="L34" t="str">
            <v>32</v>
          </cell>
          <cell r="M34">
            <v>4.464285714285714E-3</v>
          </cell>
          <cell r="N34">
            <v>0.15290178571428573</v>
          </cell>
          <cell r="O34">
            <v>0.24665178571428573</v>
          </cell>
          <cell r="P34">
            <v>0.24553571428571427</v>
          </cell>
          <cell r="Q34">
            <v>0.18191964285714285</v>
          </cell>
          <cell r="R34">
            <v>8.4821428571428575E-2</v>
          </cell>
          <cell r="S34">
            <v>3.3482142857142856E-2</v>
          </cell>
          <cell r="T34">
            <v>3.6830357142857144E-2</v>
          </cell>
          <cell r="U34">
            <v>1.3392857142857142E-2</v>
          </cell>
        </row>
        <row r="35">
          <cell r="A35" t="str">
            <v>33</v>
          </cell>
          <cell r="B35">
            <v>0</v>
          </cell>
          <cell r="C35">
            <v>3.1746031746031746E-3</v>
          </cell>
          <cell r="D35">
            <v>1.2698412698412698E-2</v>
          </cell>
          <cell r="E35">
            <v>0.1873015873015873</v>
          </cell>
          <cell r="F35">
            <v>0.3396825396825397</v>
          </cell>
          <cell r="G35">
            <v>0.17777777777777778</v>
          </cell>
          <cell r="H35">
            <v>0.13015873015873017</v>
          </cell>
          <cell r="I35">
            <v>8.5714285714285715E-2</v>
          </cell>
          <cell r="J35">
            <v>6.3492063492063489E-2</v>
          </cell>
          <cell r="L35" t="str">
            <v>33</v>
          </cell>
          <cell r="M35">
            <v>1.2110726643598616E-2</v>
          </cell>
          <cell r="N35">
            <v>0.1972318339100346</v>
          </cell>
          <cell r="O35">
            <v>0.28546712802768165</v>
          </cell>
          <cell r="P35">
            <v>0.24221453287197231</v>
          </cell>
          <cell r="Q35">
            <v>0.1453287197231834</v>
          </cell>
          <cell r="R35">
            <v>5.8823529411764705E-2</v>
          </cell>
          <cell r="S35">
            <v>3.4602076124567477E-2</v>
          </cell>
          <cell r="T35">
            <v>2.2491349480968859E-2</v>
          </cell>
          <cell r="U35">
            <v>1.7301038062283738E-3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1.4084507042253521E-2</v>
          </cell>
          <cell r="E36">
            <v>0.12676056338028169</v>
          </cell>
          <cell r="F36">
            <v>0.26760563380281688</v>
          </cell>
          <cell r="G36">
            <v>0.3380281690140845</v>
          </cell>
          <cell r="H36">
            <v>0.12676056338028169</v>
          </cell>
          <cell r="I36">
            <v>4.2253521126760563E-2</v>
          </cell>
          <cell r="J36">
            <v>8.4507042253521125E-2</v>
          </cell>
          <cell r="L36" t="str">
            <v>34</v>
          </cell>
          <cell r="M36">
            <v>8.3333333333333332E-3</v>
          </cell>
          <cell r="N36">
            <v>0.15833333333333333</v>
          </cell>
          <cell r="O36">
            <v>0.39166666666666666</v>
          </cell>
          <cell r="P36">
            <v>0.21666666666666667</v>
          </cell>
          <cell r="Q36">
            <v>0.13333333333333333</v>
          </cell>
          <cell r="R36">
            <v>0.05</v>
          </cell>
          <cell r="S36">
            <v>2.5000000000000001E-2</v>
          </cell>
          <cell r="T36">
            <v>8.3333333333333332E-3</v>
          </cell>
          <cell r="U36">
            <v>8.3333333333333332E-3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4.3243243243243246E-2</v>
          </cell>
          <cell r="E37">
            <v>0.10270270270270271</v>
          </cell>
          <cell r="F37">
            <v>0.21081081081081082</v>
          </cell>
          <cell r="G37">
            <v>0.18378378378378379</v>
          </cell>
          <cell r="H37">
            <v>0.18378378378378379</v>
          </cell>
          <cell r="I37">
            <v>0.17837837837837839</v>
          </cell>
          <cell r="J37">
            <v>9.7297297297297303E-2</v>
          </cell>
          <cell r="L37" t="str">
            <v>35</v>
          </cell>
          <cell r="M37">
            <v>8.5227272727272721E-3</v>
          </cell>
          <cell r="N37">
            <v>0.1875</v>
          </cell>
          <cell r="O37">
            <v>0.26136363636363635</v>
          </cell>
          <cell r="P37">
            <v>0.20738636363636365</v>
          </cell>
          <cell r="Q37">
            <v>0.15340909090909091</v>
          </cell>
          <cell r="R37">
            <v>8.8068181818181823E-2</v>
          </cell>
          <cell r="S37">
            <v>3.4090909090909088E-2</v>
          </cell>
          <cell r="T37">
            <v>4.5454545454545456E-2</v>
          </cell>
          <cell r="U37">
            <v>1.4204545454545454E-2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2.4590163934426229E-2</v>
          </cell>
          <cell r="E38">
            <v>9.8360655737704916E-2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0.16393442622950818</v>
          </cell>
          <cell r="J38">
            <v>5.737704918032787E-2</v>
          </cell>
          <cell r="L38" t="str">
            <v>36</v>
          </cell>
          <cell r="M38">
            <v>0</v>
          </cell>
          <cell r="N38">
            <v>0.12363636363636364</v>
          </cell>
          <cell r="O38">
            <v>0.2690909090909091</v>
          </cell>
          <cell r="P38">
            <v>0.24</v>
          </cell>
          <cell r="Q38">
            <v>0.19636363636363635</v>
          </cell>
          <cell r="R38">
            <v>6.545454545454546E-2</v>
          </cell>
          <cell r="S38">
            <v>3.6363636363636362E-2</v>
          </cell>
          <cell r="T38">
            <v>5.0909090909090911E-2</v>
          </cell>
          <cell r="U38">
            <v>1.8181818181818181E-2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1.5625E-2</v>
          </cell>
          <cell r="E39">
            <v>0.15625</v>
          </cell>
          <cell r="F39">
            <v>0.25</v>
          </cell>
          <cell r="G39">
            <v>0.15625</v>
          </cell>
          <cell r="H39">
            <v>0.21875</v>
          </cell>
          <cell r="I39">
            <v>7.8125E-2</v>
          </cell>
          <cell r="J39">
            <v>0.125</v>
          </cell>
          <cell r="L39" t="str">
            <v>37</v>
          </cell>
          <cell r="M39">
            <v>0</v>
          </cell>
          <cell r="N39">
            <v>0.13223140495867769</v>
          </cell>
          <cell r="O39">
            <v>0.2975206611570248</v>
          </cell>
          <cell r="P39">
            <v>0.256198347107438</v>
          </cell>
          <cell r="Q39">
            <v>0.1487603305785124</v>
          </cell>
          <cell r="R39">
            <v>0.11570247933884298</v>
          </cell>
          <cell r="S39">
            <v>4.1322314049586778E-2</v>
          </cell>
          <cell r="T39">
            <v>0</v>
          </cell>
          <cell r="U39">
            <v>8.2644628099173556E-3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2.9333333333333333E-2</v>
          </cell>
          <cell r="E40">
            <v>0.13733333333333334</v>
          </cell>
          <cell r="F40">
            <v>0.26533333333333331</v>
          </cell>
          <cell r="G40">
            <v>0.21866666666666668</v>
          </cell>
          <cell r="H40">
            <v>0.18</v>
          </cell>
          <cell r="I40">
            <v>0.11600000000000001</v>
          </cell>
          <cell r="J40">
            <v>5.3333333333333337E-2</v>
          </cell>
          <cell r="L40" t="str">
            <v>60</v>
          </cell>
          <cell r="M40">
            <v>1.38801261829653E-2</v>
          </cell>
          <cell r="N40">
            <v>0.17728706624605678</v>
          </cell>
          <cell r="O40">
            <v>0.23533123028391167</v>
          </cell>
          <cell r="P40">
            <v>0.21451104100946372</v>
          </cell>
          <cell r="Q40">
            <v>0.14258675078864352</v>
          </cell>
          <cell r="R40">
            <v>0.10347003154574133</v>
          </cell>
          <cell r="S40">
            <v>5.7413249211356467E-2</v>
          </cell>
          <cell r="T40">
            <v>4.7949526813880129E-2</v>
          </cell>
          <cell r="U40">
            <v>7.5709779179810727E-3</v>
          </cell>
        </row>
        <row r="41">
          <cell r="A41" t="str">
            <v>61</v>
          </cell>
          <cell r="B41">
            <v>0</v>
          </cell>
          <cell r="C41">
            <v>1.8832391713747645E-3</v>
          </cell>
          <cell r="D41">
            <v>2.6365348399246705E-2</v>
          </cell>
          <cell r="E41">
            <v>0.15819209039548024</v>
          </cell>
          <cell r="F41">
            <v>0.25800376647834272</v>
          </cell>
          <cell r="G41">
            <v>0.26177024482109229</v>
          </cell>
          <cell r="H41">
            <v>0.17325800376647835</v>
          </cell>
          <cell r="I41">
            <v>8.6629001883239173E-2</v>
          </cell>
          <cell r="J41">
            <v>3.3898305084745763E-2</v>
          </cell>
          <cell r="L41" t="str">
            <v>61</v>
          </cell>
          <cell r="M41">
            <v>1.3223140495867768E-2</v>
          </cell>
          <cell r="N41">
            <v>0.15702479338842976</v>
          </cell>
          <cell r="O41">
            <v>0.22148760330578512</v>
          </cell>
          <cell r="P41">
            <v>0.18099173553719008</v>
          </cell>
          <cell r="Q41">
            <v>0.1975206611570248</v>
          </cell>
          <cell r="R41">
            <v>0.12892561983471074</v>
          </cell>
          <cell r="S41">
            <v>6.363636363636363E-2</v>
          </cell>
          <cell r="T41">
            <v>3.0578512396694214E-2</v>
          </cell>
          <cell r="U41">
            <v>6.6115702479338841E-3</v>
          </cell>
        </row>
        <row r="42">
          <cell r="A42" t="str">
            <v>62</v>
          </cell>
          <cell r="B42">
            <v>0</v>
          </cell>
          <cell r="C42">
            <v>2.6041666666666665E-3</v>
          </cell>
          <cell r="D42">
            <v>2.0833333333333332E-2</v>
          </cell>
          <cell r="E42">
            <v>0.14322916666666666</v>
          </cell>
          <cell r="F42">
            <v>0.25260416666666669</v>
          </cell>
          <cell r="G42">
            <v>0.22135416666666666</v>
          </cell>
          <cell r="H42">
            <v>0.15364583333333334</v>
          </cell>
          <cell r="I42">
            <v>0.140625</v>
          </cell>
          <cell r="J42">
            <v>6.5104166666666671E-2</v>
          </cell>
          <cell r="L42" t="str">
            <v>62</v>
          </cell>
          <cell r="M42">
            <v>1.6853932584269662E-2</v>
          </cell>
          <cell r="N42">
            <v>0.1699438202247191</v>
          </cell>
          <cell r="O42">
            <v>0.26264044943820225</v>
          </cell>
          <cell r="P42">
            <v>0.199438202247191</v>
          </cell>
          <cell r="Q42">
            <v>0.16853932584269662</v>
          </cell>
          <cell r="R42">
            <v>7.3033707865168537E-2</v>
          </cell>
          <cell r="S42">
            <v>5.4775280898876406E-2</v>
          </cell>
          <cell r="T42">
            <v>4.3539325842696631E-2</v>
          </cell>
          <cell r="U42">
            <v>1.1235955056179775E-2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1.9748653500897665E-2</v>
          </cell>
          <cell r="E43">
            <v>0.1615798922800718</v>
          </cell>
          <cell r="F43">
            <v>0.29263913824057453</v>
          </cell>
          <cell r="G43">
            <v>0.2244165170556553</v>
          </cell>
          <cell r="H43">
            <v>0.1490125673249551</v>
          </cell>
          <cell r="I43">
            <v>0.1059245960502693</v>
          </cell>
          <cell r="J43">
            <v>4.66786355475763E-2</v>
          </cell>
          <cell r="L43" t="str">
            <v>63</v>
          </cell>
          <cell r="M43">
            <v>9.433962264150943E-3</v>
          </cell>
          <cell r="N43">
            <v>0.15608919382504288</v>
          </cell>
          <cell r="O43">
            <v>0.24614065180102915</v>
          </cell>
          <cell r="P43">
            <v>0.20154373927958832</v>
          </cell>
          <cell r="Q43">
            <v>0.17152658662092624</v>
          </cell>
          <cell r="R43">
            <v>0.11492281303602059</v>
          </cell>
          <cell r="S43">
            <v>5.7461406518010294E-2</v>
          </cell>
          <cell r="T43">
            <v>3.3447684391080618E-2</v>
          </cell>
          <cell r="U43">
            <v>9.433962264150943E-3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3.3557046979865771E-3</v>
          </cell>
          <cell r="E44">
            <v>0.10067114093959731</v>
          </cell>
          <cell r="F44">
            <v>0.21812080536912751</v>
          </cell>
          <cell r="G44">
            <v>0.25838926174496646</v>
          </cell>
          <cell r="H44">
            <v>0.20805369127516779</v>
          </cell>
          <cell r="I44">
            <v>0.13422818791946309</v>
          </cell>
          <cell r="J44">
            <v>7.7181208053691275E-2</v>
          </cell>
          <cell r="L44" t="str">
            <v>64</v>
          </cell>
          <cell r="M44">
            <v>1.2674271229404308E-3</v>
          </cell>
          <cell r="N44">
            <v>8.3650190114068435E-2</v>
          </cell>
          <cell r="O44">
            <v>0.24841571609632446</v>
          </cell>
          <cell r="P44">
            <v>0.229404309252218</v>
          </cell>
          <cell r="Q44">
            <v>0.17237008871989862</v>
          </cell>
          <cell r="R44">
            <v>0.11406844106463879</v>
          </cell>
          <cell r="S44">
            <v>7.0975918884664133E-2</v>
          </cell>
          <cell r="T44">
            <v>6.4638783269961975E-2</v>
          </cell>
          <cell r="U44">
            <v>1.5209125475285171E-2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7.6045627376425855E-3</v>
          </cell>
          <cell r="E45">
            <v>8.3650190114068435E-2</v>
          </cell>
          <cell r="F45">
            <v>0.27376425855513309</v>
          </cell>
          <cell r="G45">
            <v>0.28897338403041822</v>
          </cell>
          <cell r="H45">
            <v>0.14828897338403041</v>
          </cell>
          <cell r="I45">
            <v>0.11406844106463879</v>
          </cell>
          <cell r="J45">
            <v>8.3650190114068435E-2</v>
          </cell>
          <cell r="L45" t="str">
            <v>65</v>
          </cell>
          <cell r="M45">
            <v>1.366120218579235E-3</v>
          </cell>
          <cell r="N45">
            <v>6.1475409836065573E-2</v>
          </cell>
          <cell r="O45">
            <v>0.27322404371584702</v>
          </cell>
          <cell r="P45">
            <v>0.24453551912568305</v>
          </cell>
          <cell r="Q45">
            <v>0.20901639344262296</v>
          </cell>
          <cell r="R45">
            <v>0.10245901639344263</v>
          </cell>
          <cell r="S45">
            <v>5.3278688524590161E-2</v>
          </cell>
          <cell r="T45">
            <v>4.5081967213114756E-2</v>
          </cell>
          <cell r="U45">
            <v>9.562841530054645E-3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2.2935779816513763E-2</v>
          </cell>
          <cell r="E46">
            <v>7.7981651376146793E-2</v>
          </cell>
          <cell r="F46">
            <v>0.22477064220183487</v>
          </cell>
          <cell r="G46">
            <v>0.32110091743119268</v>
          </cell>
          <cell r="H46">
            <v>0.16513761467889909</v>
          </cell>
          <cell r="I46">
            <v>9.6330275229357804E-2</v>
          </cell>
          <cell r="J46">
            <v>9.1743119266055051E-2</v>
          </cell>
          <cell r="L46" t="str">
            <v>66</v>
          </cell>
          <cell r="M46">
            <v>1.8148820326678765E-3</v>
          </cell>
          <cell r="N46">
            <v>6.5335753176043551E-2</v>
          </cell>
          <cell r="O46">
            <v>0.2413793103448276</v>
          </cell>
          <cell r="P46">
            <v>0.2613430127041742</v>
          </cell>
          <cell r="Q46">
            <v>0.2159709618874773</v>
          </cell>
          <cell r="R46">
            <v>0.10344827586206896</v>
          </cell>
          <cell r="S46">
            <v>5.4446460980036297E-2</v>
          </cell>
          <cell r="T46">
            <v>3.0852994555353903E-2</v>
          </cell>
          <cell r="U46">
            <v>2.5408348457350273E-2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2.1621621621621623E-2</v>
          </cell>
          <cell r="E47">
            <v>0.17837837837837839</v>
          </cell>
          <cell r="F47">
            <v>0.25945945945945947</v>
          </cell>
          <cell r="G47">
            <v>0.24324324324324326</v>
          </cell>
          <cell r="H47">
            <v>0.16756756756756758</v>
          </cell>
          <cell r="I47">
            <v>9.1891891891891897E-2</v>
          </cell>
          <cell r="J47">
            <v>3.783783783783784E-2</v>
          </cell>
          <cell r="L47" t="str">
            <v>67</v>
          </cell>
          <cell r="M47">
            <v>5.8365758754863814E-3</v>
          </cell>
          <cell r="N47">
            <v>0.1556420233463035</v>
          </cell>
          <cell r="O47">
            <v>0.25291828793774318</v>
          </cell>
          <cell r="P47">
            <v>0.22957198443579765</v>
          </cell>
          <cell r="Q47">
            <v>0.19260700389105059</v>
          </cell>
          <cell r="R47">
            <v>7.3929961089494164E-2</v>
          </cell>
          <cell r="S47">
            <v>4.6692607003891051E-2</v>
          </cell>
          <cell r="T47">
            <v>3.5019455252918288E-2</v>
          </cell>
          <cell r="U47">
            <v>7.7821011673151752E-3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1.3793103448275862E-2</v>
          </cell>
          <cell r="E48">
            <v>0.14482758620689656</v>
          </cell>
          <cell r="F48">
            <v>0.31724137931034485</v>
          </cell>
          <cell r="G48">
            <v>0.1793103448275862</v>
          </cell>
          <cell r="H48">
            <v>0.15862068965517243</v>
          </cell>
          <cell r="I48">
            <v>0.1103448275862069</v>
          </cell>
          <cell r="J48">
            <v>7.586206896551724E-2</v>
          </cell>
          <cell r="L48" t="str">
            <v>68</v>
          </cell>
          <cell r="M48">
            <v>5.6022408963585435E-3</v>
          </cell>
          <cell r="N48">
            <v>0.10364145658263306</v>
          </cell>
          <cell r="O48">
            <v>0.20728291316526612</v>
          </cell>
          <cell r="P48">
            <v>0.24369747899159663</v>
          </cell>
          <cell r="Q48">
            <v>0.21288515406162464</v>
          </cell>
          <cell r="R48">
            <v>9.5238095238095233E-2</v>
          </cell>
          <cell r="S48">
            <v>5.0420168067226892E-2</v>
          </cell>
          <cell r="T48">
            <v>5.8823529411764705E-2</v>
          </cell>
          <cell r="U48">
            <v>2.2408963585434174E-2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3.4782608695652174E-2</v>
          </cell>
          <cell r="E49">
            <v>0.10434782608695652</v>
          </cell>
          <cell r="F49">
            <v>0.25217391304347825</v>
          </cell>
          <cell r="G49">
            <v>0.23478260869565218</v>
          </cell>
          <cell r="H49">
            <v>0.19130434782608696</v>
          </cell>
          <cell r="I49">
            <v>8.6956521739130432E-2</v>
          </cell>
          <cell r="J49">
            <v>9.5652173913043481E-2</v>
          </cell>
          <cell r="L49" t="str">
            <v>69</v>
          </cell>
          <cell r="M49">
            <v>0</v>
          </cell>
          <cell r="N49">
            <v>5.5944055944055944E-2</v>
          </cell>
          <cell r="O49">
            <v>0.26223776223776224</v>
          </cell>
          <cell r="P49">
            <v>0.25874125874125875</v>
          </cell>
          <cell r="Q49">
            <v>0.21328671328671328</v>
          </cell>
          <cell r="R49">
            <v>9.0909090909090912E-2</v>
          </cell>
          <cell r="S49">
            <v>6.9930069930069935E-2</v>
          </cell>
          <cell r="T49">
            <v>3.4965034965034968E-2</v>
          </cell>
          <cell r="U49">
            <v>1.3986013986013986E-2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4.1176470588235294E-2</v>
          </cell>
          <cell r="F50">
            <v>4.7058823529411764E-2</v>
          </cell>
          <cell r="G50">
            <v>0.21764705882352942</v>
          </cell>
          <cell r="H50">
            <v>0.23529411764705882</v>
          </cell>
          <cell r="I50">
            <v>0.29411764705882354</v>
          </cell>
          <cell r="J50">
            <v>0.16470588235294117</v>
          </cell>
          <cell r="L50" t="str">
            <v>70</v>
          </cell>
          <cell r="M50">
            <v>2.0833333333333333E-3</v>
          </cell>
          <cell r="N50">
            <v>0.05</v>
          </cell>
          <cell r="O50">
            <v>0.11666666666666667</v>
          </cell>
          <cell r="P50">
            <v>0.14374999999999999</v>
          </cell>
          <cell r="Q50">
            <v>0.15833333333333333</v>
          </cell>
          <cell r="R50">
            <v>0.19375000000000001</v>
          </cell>
          <cell r="S50">
            <v>0.17291666666666666</v>
          </cell>
          <cell r="T50">
            <v>0.12083333333333333</v>
          </cell>
          <cell r="U50">
            <v>4.1666666666666664E-2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5.5555555555555558E-3</v>
          </cell>
          <cell r="E51">
            <v>6.6666666666666666E-2</v>
          </cell>
          <cell r="F51">
            <v>0.17222222222222222</v>
          </cell>
          <cell r="G51">
            <v>0.11666666666666667</v>
          </cell>
          <cell r="H51">
            <v>0.26666666666666666</v>
          </cell>
          <cell r="I51">
            <v>0.21111111111111111</v>
          </cell>
          <cell r="J51">
            <v>0.16111111111111112</v>
          </cell>
          <cell r="L51" t="str">
            <v>71</v>
          </cell>
          <cell r="M51">
            <v>0</v>
          </cell>
          <cell r="N51">
            <v>8.1967213114754092E-2</v>
          </cell>
          <cell r="O51">
            <v>0.17540983606557378</v>
          </cell>
          <cell r="P51">
            <v>0.19836065573770492</v>
          </cell>
          <cell r="Q51">
            <v>0.16229508196721312</v>
          </cell>
          <cell r="R51">
            <v>0.14262295081967213</v>
          </cell>
          <cell r="S51">
            <v>0.11147540983606558</v>
          </cell>
          <cell r="T51">
            <v>0.10983606557377049</v>
          </cell>
          <cell r="U51">
            <v>1.8032786885245903E-2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8.6956521739130432E-2</v>
          </cell>
          <cell r="F52">
            <v>0.17391304347826086</v>
          </cell>
          <cell r="G52">
            <v>0.17391304347826086</v>
          </cell>
          <cell r="H52">
            <v>0.13043478260869565</v>
          </cell>
          <cell r="I52">
            <v>0.30434782608695654</v>
          </cell>
          <cell r="J52">
            <v>0.13043478260869565</v>
          </cell>
          <cell r="L52" t="str">
            <v>72</v>
          </cell>
          <cell r="M52">
            <v>0</v>
          </cell>
          <cell r="N52">
            <v>1.6949152542372881E-2</v>
          </cell>
          <cell r="O52">
            <v>0.16949152542372881</v>
          </cell>
          <cell r="P52">
            <v>0.25423728813559321</v>
          </cell>
          <cell r="Q52">
            <v>0.28813559322033899</v>
          </cell>
          <cell r="R52">
            <v>0.10169491525423729</v>
          </cell>
          <cell r="S52">
            <v>6.7796610169491525E-2</v>
          </cell>
          <cell r="T52">
            <v>6.7796610169491525E-2</v>
          </cell>
          <cell r="U52">
            <v>3.3898305084745763E-2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7.6923076923076927E-2</v>
          </cell>
          <cell r="F53">
            <v>3.8461538461538464E-2</v>
          </cell>
          <cell r="G53">
            <v>0.15384615384615385</v>
          </cell>
          <cell r="H53">
            <v>0.15384615384615385</v>
          </cell>
          <cell r="I53">
            <v>0.38461538461538464</v>
          </cell>
          <cell r="J53">
            <v>0.19230769230769232</v>
          </cell>
          <cell r="L53" t="str">
            <v>73</v>
          </cell>
          <cell r="M53">
            <v>3.125E-2</v>
          </cell>
          <cell r="N53">
            <v>3.125E-2</v>
          </cell>
          <cell r="O53">
            <v>0.1875</v>
          </cell>
          <cell r="P53">
            <v>0.125</v>
          </cell>
          <cell r="Q53">
            <v>0.1875</v>
          </cell>
          <cell r="R53">
            <v>9.375E-2</v>
          </cell>
          <cell r="S53">
            <v>0.21875</v>
          </cell>
          <cell r="T53">
            <v>6.25E-2</v>
          </cell>
          <cell r="U53">
            <v>6.25E-2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0.15060240963855423</v>
          </cell>
          <cell r="F54">
            <v>0.24096385542168675</v>
          </cell>
          <cell r="G54">
            <v>0.23493975903614459</v>
          </cell>
          <cell r="H54">
            <v>0.14457831325301204</v>
          </cell>
          <cell r="I54">
            <v>0.13253012048192772</v>
          </cell>
          <cell r="J54">
            <v>9.036144578313253E-2</v>
          </cell>
          <cell r="L54" t="str">
            <v>74</v>
          </cell>
          <cell r="M54">
            <v>4.8543689320388345E-3</v>
          </cell>
          <cell r="N54">
            <v>0.14077669902912621</v>
          </cell>
          <cell r="O54">
            <v>0.2168284789644013</v>
          </cell>
          <cell r="P54">
            <v>0.1941747572815534</v>
          </cell>
          <cell r="Q54">
            <v>0.19579288025889968</v>
          </cell>
          <cell r="R54">
            <v>0.13430420711974109</v>
          </cell>
          <cell r="S54">
            <v>6.1488673139158574E-2</v>
          </cell>
          <cell r="T54">
            <v>4.3689320388349516E-2</v>
          </cell>
          <cell r="U54">
            <v>8.0906148867313909E-3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0.16666666666666666</v>
          </cell>
          <cell r="G55">
            <v>5.5555555555555552E-2</v>
          </cell>
          <cell r="H55">
            <v>0.3888888888888889</v>
          </cell>
          <cell r="I55">
            <v>0.1111111111111111</v>
          </cell>
          <cell r="J55">
            <v>0.27777777777777779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0.15384615384615385</v>
          </cell>
          <cell r="R55">
            <v>0.38461538461538464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0.3125</v>
          </cell>
          <cell r="H56">
            <v>0.25</v>
          </cell>
          <cell r="I56">
            <v>0.125</v>
          </cell>
          <cell r="J56">
            <v>0.125</v>
          </cell>
          <cell r="L56" t="str">
            <v>77</v>
          </cell>
          <cell r="M56">
            <v>0</v>
          </cell>
          <cell r="N56">
            <v>0</v>
          </cell>
          <cell r="O56">
            <v>0.42857142857142855</v>
          </cell>
          <cell r="P56">
            <v>0.14285714285714285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1.4388489208633094E-2</v>
          </cell>
          <cell r="E57">
            <v>9.3525179856115109E-2</v>
          </cell>
          <cell r="F57">
            <v>0.17266187050359713</v>
          </cell>
          <cell r="G57">
            <v>0.15827338129496402</v>
          </cell>
          <cell r="H57">
            <v>0.20863309352517986</v>
          </cell>
          <cell r="I57">
            <v>0.20863309352517986</v>
          </cell>
          <cell r="J57">
            <v>0.14388489208633093</v>
          </cell>
          <cell r="L57" t="str">
            <v>85</v>
          </cell>
          <cell r="M57">
            <v>7.8947368421052634E-3</v>
          </cell>
          <cell r="N57">
            <v>0.13421052631578947</v>
          </cell>
          <cell r="O57">
            <v>0.21842105263157896</v>
          </cell>
          <cell r="P57">
            <v>0.19473684210526315</v>
          </cell>
          <cell r="Q57">
            <v>0.11578947368421053</v>
          </cell>
          <cell r="R57">
            <v>9.2105263157894732E-2</v>
          </cell>
          <cell r="S57">
            <v>7.1052631578947367E-2</v>
          </cell>
          <cell r="T57">
            <v>0.12894736842105264</v>
          </cell>
          <cell r="U57">
            <v>3.6842105263157891E-2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1.984126984126984E-2</v>
          </cell>
          <cell r="E58">
            <v>0.12698412698412698</v>
          </cell>
          <cell r="F58">
            <v>0.15873015873015872</v>
          </cell>
          <cell r="G58">
            <v>0.20634920634920634</v>
          </cell>
          <cell r="H58">
            <v>0.18253968253968253</v>
          </cell>
          <cell r="I58">
            <v>0.17063492063492064</v>
          </cell>
          <cell r="J58">
            <v>0.13492063492063491</v>
          </cell>
          <cell r="L58" t="str">
            <v>86</v>
          </cell>
          <cell r="M58">
            <v>2.2075055187637969E-3</v>
          </cell>
          <cell r="N58">
            <v>0.10816777041942605</v>
          </cell>
          <cell r="O58">
            <v>0.25827814569536423</v>
          </cell>
          <cell r="P58">
            <v>0.20750551876379691</v>
          </cell>
          <cell r="Q58">
            <v>0.16114790286975716</v>
          </cell>
          <cell r="R58">
            <v>0.10154525386313466</v>
          </cell>
          <cell r="S58">
            <v>5.0772626931567331E-2</v>
          </cell>
          <cell r="T58">
            <v>7.7262693156732898E-2</v>
          </cell>
          <cell r="U58">
            <v>3.3112582781456956E-2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5.235602094240838E-3</v>
          </cell>
          <cell r="E59">
            <v>7.3298429319371722E-2</v>
          </cell>
          <cell r="F59">
            <v>0.23036649214659685</v>
          </cell>
          <cell r="G59">
            <v>0.20418848167539266</v>
          </cell>
          <cell r="H59">
            <v>0.15706806282722513</v>
          </cell>
          <cell r="I59">
            <v>0.20942408376963351</v>
          </cell>
          <cell r="J59">
            <v>0.12041884816753927</v>
          </cell>
          <cell r="L59" t="str">
            <v>87</v>
          </cell>
          <cell r="M59">
            <v>0</v>
          </cell>
          <cell r="N59">
            <v>8.5642317380352648E-2</v>
          </cell>
          <cell r="O59">
            <v>0.21914357682619648</v>
          </cell>
          <cell r="P59">
            <v>0.20654911838790932</v>
          </cell>
          <cell r="Q59">
            <v>0.14357682619647355</v>
          </cell>
          <cell r="R59">
            <v>0.11838790931989925</v>
          </cell>
          <cell r="S59">
            <v>8.5642317380352648E-2</v>
          </cell>
          <cell r="T59">
            <v>9.8236775818639793E-2</v>
          </cell>
          <cell r="U59">
            <v>4.2821158690176324E-2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4</v>
          </cell>
          <cell r="X4">
            <v>63</v>
          </cell>
          <cell r="Y4">
            <v>92</v>
          </cell>
          <cell r="Z4">
            <v>130</v>
          </cell>
          <cell r="AA4">
            <v>94</v>
          </cell>
          <cell r="AB4">
            <v>152</v>
          </cell>
          <cell r="AC4">
            <v>112</v>
          </cell>
          <cell r="AD4">
            <v>112</v>
          </cell>
          <cell r="AE4">
            <v>103</v>
          </cell>
          <cell r="AF4">
            <v>70</v>
          </cell>
          <cell r="AG4">
            <v>48</v>
          </cell>
          <cell r="AH4">
            <v>45</v>
          </cell>
          <cell r="AI4">
            <v>43</v>
          </cell>
          <cell r="AJ4">
            <v>57</v>
          </cell>
          <cell r="AK4">
            <v>63</v>
          </cell>
          <cell r="AL4">
            <v>15</v>
          </cell>
          <cell r="AM4">
            <v>20</v>
          </cell>
        </row>
        <row r="5">
          <cell r="A5" t="str">
            <v>01</v>
          </cell>
          <cell r="D5">
            <v>8</v>
          </cell>
          <cell r="E5">
            <v>9</v>
          </cell>
          <cell r="F5">
            <v>30</v>
          </cell>
          <cell r="G5">
            <v>39</v>
          </cell>
          <cell r="H5">
            <v>41</v>
          </cell>
          <cell r="I5">
            <v>64</v>
          </cell>
          <cell r="J5">
            <v>30</v>
          </cell>
          <cell r="K5">
            <v>59</v>
          </cell>
          <cell r="L5">
            <v>39</v>
          </cell>
          <cell r="M5">
            <v>58</v>
          </cell>
          <cell r="N5">
            <v>25</v>
          </cell>
          <cell r="O5">
            <v>40</v>
          </cell>
          <cell r="P5">
            <v>22</v>
          </cell>
          <cell r="Q5">
            <v>53</v>
          </cell>
          <cell r="R5">
            <v>18</v>
          </cell>
          <cell r="S5">
            <v>45</v>
          </cell>
          <cell r="U5" t="str">
            <v>02</v>
          </cell>
          <cell r="V5">
            <v>4</v>
          </cell>
          <cell r="W5">
            <v>1</v>
          </cell>
          <cell r="X5">
            <v>44</v>
          </cell>
          <cell r="Y5">
            <v>49</v>
          </cell>
          <cell r="Z5">
            <v>60</v>
          </cell>
          <cell r="AA5">
            <v>68</v>
          </cell>
          <cell r="AB5">
            <v>88</v>
          </cell>
          <cell r="AC5">
            <v>86</v>
          </cell>
          <cell r="AD5">
            <v>74</v>
          </cell>
          <cell r="AE5">
            <v>87</v>
          </cell>
          <cell r="AF5">
            <v>39</v>
          </cell>
          <cell r="AG5">
            <v>36</v>
          </cell>
          <cell r="AH5">
            <v>26</v>
          </cell>
          <cell r="AI5">
            <v>40</v>
          </cell>
          <cell r="AJ5">
            <v>18</v>
          </cell>
          <cell r="AK5">
            <v>51</v>
          </cell>
          <cell r="AL5">
            <v>5</v>
          </cell>
          <cell r="AM5">
            <v>20</v>
          </cell>
        </row>
        <row r="6">
          <cell r="A6" t="str">
            <v>02</v>
          </cell>
          <cell r="D6">
            <v>6</v>
          </cell>
          <cell r="E6">
            <v>13</v>
          </cell>
          <cell r="F6">
            <v>20</v>
          </cell>
          <cell r="G6">
            <v>49</v>
          </cell>
          <cell r="H6">
            <v>40</v>
          </cell>
          <cell r="I6">
            <v>49</v>
          </cell>
          <cell r="J6">
            <v>15</v>
          </cell>
          <cell r="K6">
            <v>69</v>
          </cell>
          <cell r="L6">
            <v>17</v>
          </cell>
          <cell r="M6">
            <v>38</v>
          </cell>
          <cell r="N6">
            <v>7</v>
          </cell>
          <cell r="O6">
            <v>37</v>
          </cell>
          <cell r="P6">
            <v>13</v>
          </cell>
          <cell r="Q6">
            <v>64</v>
          </cell>
          <cell r="R6">
            <v>11</v>
          </cell>
          <cell r="S6">
            <v>68</v>
          </cell>
          <cell r="U6" t="str">
            <v>03</v>
          </cell>
          <cell r="X6">
            <v>5</v>
          </cell>
          <cell r="Y6">
            <v>7</v>
          </cell>
          <cell r="Z6">
            <v>18</v>
          </cell>
          <cell r="AA6">
            <v>14</v>
          </cell>
          <cell r="AB6">
            <v>19</v>
          </cell>
          <cell r="AC6">
            <v>26</v>
          </cell>
          <cell r="AD6">
            <v>12</v>
          </cell>
          <cell r="AE6">
            <v>16</v>
          </cell>
          <cell r="AF6">
            <v>7</v>
          </cell>
          <cell r="AG6">
            <v>8</v>
          </cell>
          <cell r="AH6">
            <v>3</v>
          </cell>
          <cell r="AI6">
            <v>4</v>
          </cell>
          <cell r="AJ6">
            <v>6</v>
          </cell>
          <cell r="AK6">
            <v>7</v>
          </cell>
          <cell r="AL6">
            <v>1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12</v>
          </cell>
          <cell r="H7">
            <v>6</v>
          </cell>
          <cell r="I7">
            <v>22</v>
          </cell>
          <cell r="J7">
            <v>3</v>
          </cell>
          <cell r="K7">
            <v>8</v>
          </cell>
          <cell r="L7">
            <v>4</v>
          </cell>
          <cell r="M7">
            <v>10</v>
          </cell>
          <cell r="N7">
            <v>1</v>
          </cell>
          <cell r="O7">
            <v>9</v>
          </cell>
          <cell r="P7">
            <v>2</v>
          </cell>
          <cell r="Q7">
            <v>11</v>
          </cell>
          <cell r="R7">
            <v>5</v>
          </cell>
          <cell r="S7">
            <v>22</v>
          </cell>
          <cell r="U7" t="str">
            <v>04</v>
          </cell>
          <cell r="W7">
            <v>1</v>
          </cell>
          <cell r="X7">
            <v>11</v>
          </cell>
          <cell r="Y7">
            <v>9</v>
          </cell>
          <cell r="Z7">
            <v>25</v>
          </cell>
          <cell r="AA7">
            <v>33</v>
          </cell>
          <cell r="AB7">
            <v>21</v>
          </cell>
          <cell r="AC7">
            <v>29</v>
          </cell>
          <cell r="AD7">
            <v>13</v>
          </cell>
          <cell r="AE7">
            <v>29</v>
          </cell>
          <cell r="AF7">
            <v>6</v>
          </cell>
          <cell r="AG7">
            <v>18</v>
          </cell>
          <cell r="AH7">
            <v>3</v>
          </cell>
          <cell r="AI7">
            <v>12</v>
          </cell>
          <cell r="AJ7">
            <v>4</v>
          </cell>
          <cell r="AK7">
            <v>5</v>
          </cell>
          <cell r="AL7">
            <v>3</v>
          </cell>
          <cell r="AM7">
            <v>8</v>
          </cell>
        </row>
        <row r="8">
          <cell r="A8" t="str">
            <v>04</v>
          </cell>
          <cell r="D8">
            <v>1</v>
          </cell>
          <cell r="F8">
            <v>4</v>
          </cell>
          <cell r="G8">
            <v>1</v>
          </cell>
          <cell r="H8">
            <v>6</v>
          </cell>
          <cell r="I8">
            <v>11</v>
          </cell>
          <cell r="J8">
            <v>4</v>
          </cell>
          <cell r="K8">
            <v>23</v>
          </cell>
          <cell r="L8">
            <v>2</v>
          </cell>
          <cell r="M8">
            <v>17</v>
          </cell>
          <cell r="N8">
            <v>3</v>
          </cell>
          <cell r="O8">
            <v>21</v>
          </cell>
          <cell r="P8">
            <v>1</v>
          </cell>
          <cell r="Q8">
            <v>15</v>
          </cell>
          <cell r="S8">
            <v>21</v>
          </cell>
          <cell r="U8" t="str">
            <v>05</v>
          </cell>
          <cell r="V8">
            <v>4</v>
          </cell>
          <cell r="W8">
            <v>6</v>
          </cell>
          <cell r="X8">
            <v>78</v>
          </cell>
          <cell r="Y8">
            <v>93</v>
          </cell>
          <cell r="Z8">
            <v>102</v>
          </cell>
          <cell r="AA8">
            <v>123</v>
          </cell>
          <cell r="AB8">
            <v>114</v>
          </cell>
          <cell r="AC8">
            <v>117</v>
          </cell>
          <cell r="AD8">
            <v>89</v>
          </cell>
          <cell r="AE8">
            <v>113</v>
          </cell>
          <cell r="AF8">
            <v>59</v>
          </cell>
          <cell r="AG8">
            <v>104</v>
          </cell>
          <cell r="AH8">
            <v>32</v>
          </cell>
          <cell r="AI8">
            <v>72</v>
          </cell>
          <cell r="AJ8">
            <v>26</v>
          </cell>
          <cell r="AK8">
            <v>87</v>
          </cell>
          <cell r="AL8">
            <v>8</v>
          </cell>
          <cell r="AM8">
            <v>44</v>
          </cell>
        </row>
        <row r="9">
          <cell r="A9" t="str">
            <v>05</v>
          </cell>
          <cell r="D9">
            <v>2</v>
          </cell>
          <cell r="E9">
            <v>5</v>
          </cell>
          <cell r="F9">
            <v>13</v>
          </cell>
          <cell r="G9">
            <v>27</v>
          </cell>
          <cell r="H9">
            <v>28</v>
          </cell>
          <cell r="I9">
            <v>72</v>
          </cell>
          <cell r="J9">
            <v>31</v>
          </cell>
          <cell r="K9">
            <v>75</v>
          </cell>
          <cell r="L9">
            <v>10</v>
          </cell>
          <cell r="M9">
            <v>56</v>
          </cell>
          <cell r="N9">
            <v>6</v>
          </cell>
          <cell r="O9">
            <v>65</v>
          </cell>
          <cell r="P9">
            <v>5</v>
          </cell>
          <cell r="Q9">
            <v>61</v>
          </cell>
          <cell r="R9">
            <v>7</v>
          </cell>
          <cell r="S9">
            <v>76</v>
          </cell>
          <cell r="U9" t="str">
            <v>06</v>
          </cell>
          <cell r="V9">
            <v>4</v>
          </cell>
          <cell r="W9">
            <v>5</v>
          </cell>
          <cell r="X9">
            <v>123</v>
          </cell>
          <cell r="Y9">
            <v>78</v>
          </cell>
          <cell r="Z9">
            <v>177</v>
          </cell>
          <cell r="AA9">
            <v>115</v>
          </cell>
          <cell r="AB9">
            <v>187</v>
          </cell>
          <cell r="AC9">
            <v>164</v>
          </cell>
          <cell r="AD9">
            <v>153</v>
          </cell>
          <cell r="AE9">
            <v>144</v>
          </cell>
          <cell r="AF9">
            <v>70</v>
          </cell>
          <cell r="AG9">
            <v>76</v>
          </cell>
          <cell r="AH9">
            <v>48</v>
          </cell>
          <cell r="AI9">
            <v>84</v>
          </cell>
          <cell r="AJ9">
            <v>25</v>
          </cell>
          <cell r="AK9">
            <v>70</v>
          </cell>
          <cell r="AL9">
            <v>6</v>
          </cell>
          <cell r="AM9">
            <v>38</v>
          </cell>
        </row>
        <row r="10">
          <cell r="A10" t="str">
            <v>06</v>
          </cell>
          <cell r="E10">
            <v>3</v>
          </cell>
          <cell r="F10">
            <v>9</v>
          </cell>
          <cell r="G10">
            <v>11</v>
          </cell>
          <cell r="H10">
            <v>25</v>
          </cell>
          <cell r="I10">
            <v>49</v>
          </cell>
          <cell r="J10">
            <v>26</v>
          </cell>
          <cell r="K10">
            <v>72</v>
          </cell>
          <cell r="L10">
            <v>16</v>
          </cell>
          <cell r="M10">
            <v>37</v>
          </cell>
          <cell r="N10">
            <v>12</v>
          </cell>
          <cell r="O10">
            <v>48</v>
          </cell>
          <cell r="P10">
            <v>6</v>
          </cell>
          <cell r="Q10">
            <v>54</v>
          </cell>
          <cell r="R10">
            <v>7</v>
          </cell>
          <cell r="S10">
            <v>52</v>
          </cell>
          <cell r="U10" t="str">
            <v>07</v>
          </cell>
          <cell r="X10">
            <v>33</v>
          </cell>
          <cell r="Y10">
            <v>9</v>
          </cell>
          <cell r="Z10">
            <v>66</v>
          </cell>
          <cell r="AA10">
            <v>34</v>
          </cell>
          <cell r="AB10">
            <v>66</v>
          </cell>
          <cell r="AC10">
            <v>29</v>
          </cell>
          <cell r="AD10">
            <v>59</v>
          </cell>
          <cell r="AE10">
            <v>34</v>
          </cell>
          <cell r="AF10">
            <v>48</v>
          </cell>
          <cell r="AG10">
            <v>20</v>
          </cell>
          <cell r="AH10">
            <v>39</v>
          </cell>
          <cell r="AI10">
            <v>16</v>
          </cell>
          <cell r="AJ10">
            <v>38</v>
          </cell>
          <cell r="AK10">
            <v>20</v>
          </cell>
          <cell r="AL10">
            <v>9</v>
          </cell>
          <cell r="AM10">
            <v>9</v>
          </cell>
        </row>
        <row r="11">
          <cell r="A11" t="str">
            <v>07</v>
          </cell>
          <cell r="G11">
            <v>1</v>
          </cell>
          <cell r="H11">
            <v>7</v>
          </cell>
          <cell r="I11">
            <v>6</v>
          </cell>
          <cell r="J11">
            <v>13</v>
          </cell>
          <cell r="K11">
            <v>15</v>
          </cell>
          <cell r="L11">
            <v>29</v>
          </cell>
          <cell r="M11">
            <v>20</v>
          </cell>
          <cell r="N11">
            <v>24</v>
          </cell>
          <cell r="O11">
            <v>24</v>
          </cell>
          <cell r="P11">
            <v>23</v>
          </cell>
          <cell r="Q11">
            <v>35</v>
          </cell>
          <cell r="R11">
            <v>10</v>
          </cell>
          <cell r="S11">
            <v>30</v>
          </cell>
          <cell r="U11" t="str">
            <v>08</v>
          </cell>
          <cell r="X11">
            <v>4</v>
          </cell>
          <cell r="Y11">
            <v>8</v>
          </cell>
          <cell r="Z11">
            <v>27</v>
          </cell>
          <cell r="AA11">
            <v>18</v>
          </cell>
          <cell r="AB11">
            <v>37</v>
          </cell>
          <cell r="AC11">
            <v>17</v>
          </cell>
          <cell r="AD11">
            <v>29</v>
          </cell>
          <cell r="AE11">
            <v>11</v>
          </cell>
          <cell r="AF11">
            <v>19</v>
          </cell>
          <cell r="AG11">
            <v>10</v>
          </cell>
          <cell r="AH11">
            <v>8</v>
          </cell>
          <cell r="AI11">
            <v>8</v>
          </cell>
          <cell r="AJ11">
            <v>13</v>
          </cell>
          <cell r="AK11">
            <v>5</v>
          </cell>
          <cell r="AL11">
            <v>2</v>
          </cell>
          <cell r="AM11">
            <v>1</v>
          </cell>
        </row>
        <row r="12">
          <cell r="A12" t="str">
            <v>08</v>
          </cell>
          <cell r="G12">
            <v>1</v>
          </cell>
          <cell r="H12">
            <v>1</v>
          </cell>
          <cell r="I12">
            <v>2</v>
          </cell>
          <cell r="J12">
            <v>7</v>
          </cell>
          <cell r="K12">
            <v>12</v>
          </cell>
          <cell r="L12">
            <v>17</v>
          </cell>
          <cell r="M12">
            <v>17</v>
          </cell>
          <cell r="N12">
            <v>11</v>
          </cell>
          <cell r="O12">
            <v>10</v>
          </cell>
          <cell r="P12">
            <v>11</v>
          </cell>
          <cell r="Q12">
            <v>21</v>
          </cell>
          <cell r="R12">
            <v>3</v>
          </cell>
          <cell r="S12">
            <v>9</v>
          </cell>
          <cell r="U12" t="str">
            <v>09</v>
          </cell>
          <cell r="V12">
            <v>1</v>
          </cell>
          <cell r="X12">
            <v>18</v>
          </cell>
          <cell r="Y12">
            <v>11</v>
          </cell>
          <cell r="Z12">
            <v>61</v>
          </cell>
          <cell r="AA12">
            <v>35</v>
          </cell>
          <cell r="AB12">
            <v>92</v>
          </cell>
          <cell r="AC12">
            <v>45</v>
          </cell>
          <cell r="AD12">
            <v>88</v>
          </cell>
          <cell r="AE12">
            <v>48</v>
          </cell>
          <cell r="AF12">
            <v>60</v>
          </cell>
          <cell r="AG12">
            <v>37</v>
          </cell>
          <cell r="AH12">
            <v>44</v>
          </cell>
          <cell r="AI12">
            <v>40</v>
          </cell>
          <cell r="AJ12">
            <v>42</v>
          </cell>
          <cell r="AK12">
            <v>19</v>
          </cell>
          <cell r="AL12">
            <v>2</v>
          </cell>
          <cell r="AM12">
            <v>12</v>
          </cell>
        </row>
        <row r="13">
          <cell r="A13" t="str">
            <v>09</v>
          </cell>
          <cell r="F13">
            <v>1</v>
          </cell>
          <cell r="G13">
            <v>1</v>
          </cell>
          <cell r="H13">
            <v>11</v>
          </cell>
          <cell r="I13">
            <v>4</v>
          </cell>
          <cell r="J13">
            <v>31</v>
          </cell>
          <cell r="K13">
            <v>23</v>
          </cell>
          <cell r="L13">
            <v>31</v>
          </cell>
          <cell r="M13">
            <v>44</v>
          </cell>
          <cell r="N13">
            <v>40</v>
          </cell>
          <cell r="O13">
            <v>53</v>
          </cell>
          <cell r="P13">
            <v>43</v>
          </cell>
          <cell r="Q13">
            <v>56</v>
          </cell>
          <cell r="R13">
            <v>10</v>
          </cell>
          <cell r="S13">
            <v>33</v>
          </cell>
          <cell r="U13" t="str">
            <v>10</v>
          </cell>
          <cell r="X13">
            <v>4</v>
          </cell>
          <cell r="Z13">
            <v>23</v>
          </cell>
          <cell r="AA13">
            <v>5</v>
          </cell>
          <cell r="AB13">
            <v>21</v>
          </cell>
          <cell r="AC13">
            <v>6</v>
          </cell>
          <cell r="AD13">
            <v>16</v>
          </cell>
          <cell r="AE13">
            <v>9</v>
          </cell>
          <cell r="AF13">
            <v>13</v>
          </cell>
          <cell r="AG13">
            <v>7</v>
          </cell>
          <cell r="AH13">
            <v>9</v>
          </cell>
          <cell r="AI13">
            <v>6</v>
          </cell>
          <cell r="AJ13">
            <v>3</v>
          </cell>
          <cell r="AK13">
            <v>2</v>
          </cell>
          <cell r="AL13">
            <v>2</v>
          </cell>
          <cell r="AM13">
            <v>4</v>
          </cell>
        </row>
        <row r="14">
          <cell r="A14" t="str">
            <v>10</v>
          </cell>
          <cell r="G14">
            <v>2</v>
          </cell>
          <cell r="H14">
            <v>3</v>
          </cell>
          <cell r="I14">
            <v>2</v>
          </cell>
          <cell r="J14">
            <v>10</v>
          </cell>
          <cell r="K14">
            <v>12</v>
          </cell>
          <cell r="L14">
            <v>10</v>
          </cell>
          <cell r="M14">
            <v>7</v>
          </cell>
          <cell r="N14">
            <v>4</v>
          </cell>
          <cell r="O14">
            <v>9</v>
          </cell>
          <cell r="P14">
            <v>5</v>
          </cell>
          <cell r="Q14">
            <v>10</v>
          </cell>
          <cell r="R14">
            <v>6</v>
          </cell>
          <cell r="S14">
            <v>6</v>
          </cell>
          <cell r="U14" t="str">
            <v>11</v>
          </cell>
          <cell r="V14">
            <v>3</v>
          </cell>
          <cell r="X14">
            <v>60</v>
          </cell>
          <cell r="Y14">
            <v>24</v>
          </cell>
          <cell r="Z14">
            <v>160</v>
          </cell>
          <cell r="AA14">
            <v>64</v>
          </cell>
          <cell r="AB14">
            <v>171</v>
          </cell>
          <cell r="AC14">
            <v>68</v>
          </cell>
          <cell r="AD14">
            <v>156</v>
          </cell>
          <cell r="AE14">
            <v>85</v>
          </cell>
          <cell r="AF14">
            <v>122</v>
          </cell>
          <cell r="AG14">
            <v>81</v>
          </cell>
          <cell r="AH14">
            <v>106</v>
          </cell>
          <cell r="AI14">
            <v>62</v>
          </cell>
          <cell r="AJ14">
            <v>73</v>
          </cell>
          <cell r="AK14">
            <v>73</v>
          </cell>
          <cell r="AL14">
            <v>18</v>
          </cell>
          <cell r="AM14">
            <v>15</v>
          </cell>
        </row>
        <row r="15">
          <cell r="A15" t="str">
            <v>11</v>
          </cell>
          <cell r="H15">
            <v>28</v>
          </cell>
          <cell r="I15">
            <v>10</v>
          </cell>
          <cell r="J15">
            <v>33</v>
          </cell>
          <cell r="K15">
            <v>27</v>
          </cell>
          <cell r="L15">
            <v>39</v>
          </cell>
          <cell r="M15">
            <v>36</v>
          </cell>
          <cell r="N15">
            <v>49</v>
          </cell>
          <cell r="O15">
            <v>44</v>
          </cell>
          <cell r="P15">
            <v>43</v>
          </cell>
          <cell r="Q15">
            <v>54</v>
          </cell>
          <cell r="R15">
            <v>19</v>
          </cell>
          <cell r="S15">
            <v>22</v>
          </cell>
          <cell r="U15" t="str">
            <v>12</v>
          </cell>
          <cell r="X15">
            <v>13</v>
          </cell>
          <cell r="Y15">
            <v>5</v>
          </cell>
          <cell r="Z15">
            <v>33</v>
          </cell>
          <cell r="AA15">
            <v>15</v>
          </cell>
          <cell r="AB15">
            <v>41</v>
          </cell>
          <cell r="AC15">
            <v>14</v>
          </cell>
          <cell r="AD15">
            <v>59</v>
          </cell>
          <cell r="AE15">
            <v>14</v>
          </cell>
          <cell r="AF15">
            <v>25</v>
          </cell>
          <cell r="AG15">
            <v>24</v>
          </cell>
          <cell r="AH15">
            <v>29</v>
          </cell>
          <cell r="AI15">
            <v>24</v>
          </cell>
          <cell r="AJ15">
            <v>20</v>
          </cell>
          <cell r="AK15">
            <v>20</v>
          </cell>
          <cell r="AM15">
            <v>10</v>
          </cell>
        </row>
        <row r="16">
          <cell r="A16" t="str">
            <v>12</v>
          </cell>
          <cell r="F16">
            <v>1</v>
          </cell>
          <cell r="H16">
            <v>1</v>
          </cell>
          <cell r="I16">
            <v>2</v>
          </cell>
          <cell r="J16">
            <v>5</v>
          </cell>
          <cell r="K16">
            <v>5</v>
          </cell>
          <cell r="L16">
            <v>7</v>
          </cell>
          <cell r="M16">
            <v>11</v>
          </cell>
          <cell r="N16">
            <v>17</v>
          </cell>
          <cell r="O16">
            <v>18</v>
          </cell>
          <cell r="P16">
            <v>14</v>
          </cell>
          <cell r="Q16">
            <v>21</v>
          </cell>
          <cell r="R16">
            <v>5</v>
          </cell>
          <cell r="S16">
            <v>11</v>
          </cell>
          <cell r="U16" t="str">
            <v>13</v>
          </cell>
          <cell r="X16">
            <v>4</v>
          </cell>
          <cell r="Z16">
            <v>9</v>
          </cell>
          <cell r="AA16">
            <v>7</v>
          </cell>
          <cell r="AB16">
            <v>10</v>
          </cell>
          <cell r="AC16">
            <v>4</v>
          </cell>
          <cell r="AD16">
            <v>9</v>
          </cell>
          <cell r="AE16">
            <v>6</v>
          </cell>
          <cell r="AF16">
            <v>6</v>
          </cell>
          <cell r="AG16">
            <v>3</v>
          </cell>
          <cell r="AH16">
            <v>11</v>
          </cell>
          <cell r="AI16">
            <v>11</v>
          </cell>
          <cell r="AJ16">
            <v>8</v>
          </cell>
          <cell r="AK16">
            <v>2</v>
          </cell>
          <cell r="AL16">
            <v>2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2</v>
          </cell>
          <cell r="K17">
            <v>3</v>
          </cell>
          <cell r="L17">
            <v>5</v>
          </cell>
          <cell r="M17">
            <v>7</v>
          </cell>
          <cell r="N17">
            <v>2</v>
          </cell>
          <cell r="O17">
            <v>4</v>
          </cell>
          <cell r="P17">
            <v>7</v>
          </cell>
          <cell r="Q17">
            <v>2</v>
          </cell>
          <cell r="R17">
            <v>3</v>
          </cell>
          <cell r="S17">
            <v>4</v>
          </cell>
          <cell r="U17" t="str">
            <v>14</v>
          </cell>
          <cell r="V17">
            <v>2</v>
          </cell>
          <cell r="X17">
            <v>31</v>
          </cell>
          <cell r="Y17">
            <v>17</v>
          </cell>
          <cell r="Z17">
            <v>88</v>
          </cell>
          <cell r="AA17">
            <v>39</v>
          </cell>
          <cell r="AB17">
            <v>120</v>
          </cell>
          <cell r="AC17">
            <v>44</v>
          </cell>
          <cell r="AD17">
            <v>90</v>
          </cell>
          <cell r="AE17">
            <v>41</v>
          </cell>
          <cell r="AF17">
            <v>66</v>
          </cell>
          <cell r="AG17">
            <v>27</v>
          </cell>
          <cell r="AH17">
            <v>55</v>
          </cell>
          <cell r="AI17">
            <v>32</v>
          </cell>
          <cell r="AJ17">
            <v>51</v>
          </cell>
          <cell r="AK17">
            <v>34</v>
          </cell>
          <cell r="AL17">
            <v>11</v>
          </cell>
          <cell r="AM17">
            <v>11</v>
          </cell>
        </row>
        <row r="18">
          <cell r="A18" t="str">
            <v>14</v>
          </cell>
          <cell r="H18">
            <v>12</v>
          </cell>
          <cell r="I18">
            <v>8</v>
          </cell>
          <cell r="J18">
            <v>20</v>
          </cell>
          <cell r="K18">
            <v>21</v>
          </cell>
          <cell r="L18">
            <v>29</v>
          </cell>
          <cell r="M18">
            <v>28</v>
          </cell>
          <cell r="N18">
            <v>25</v>
          </cell>
          <cell r="O18">
            <v>22</v>
          </cell>
          <cell r="P18">
            <v>29</v>
          </cell>
          <cell r="Q18">
            <v>30</v>
          </cell>
          <cell r="R18">
            <v>15</v>
          </cell>
          <cell r="S18">
            <v>14</v>
          </cell>
          <cell r="U18" t="str">
            <v>15</v>
          </cell>
          <cell r="W18">
            <v>1</v>
          </cell>
          <cell r="X18">
            <v>4</v>
          </cell>
          <cell r="Y18">
            <v>4</v>
          </cell>
          <cell r="Z18">
            <v>15</v>
          </cell>
          <cell r="AA18">
            <v>18</v>
          </cell>
          <cell r="AB18">
            <v>18</v>
          </cell>
          <cell r="AC18">
            <v>15</v>
          </cell>
          <cell r="AD18">
            <v>32</v>
          </cell>
          <cell r="AE18">
            <v>18</v>
          </cell>
          <cell r="AF18">
            <v>18</v>
          </cell>
          <cell r="AG18">
            <v>28</v>
          </cell>
          <cell r="AH18">
            <v>30</v>
          </cell>
          <cell r="AI18">
            <v>18</v>
          </cell>
          <cell r="AJ18">
            <v>28</v>
          </cell>
          <cell r="AK18">
            <v>29</v>
          </cell>
          <cell r="AL18">
            <v>7</v>
          </cell>
          <cell r="AM18">
            <v>17</v>
          </cell>
        </row>
        <row r="19">
          <cell r="A19" t="str">
            <v>15</v>
          </cell>
          <cell r="H19">
            <v>1</v>
          </cell>
          <cell r="I19">
            <v>4</v>
          </cell>
          <cell r="J19">
            <v>3</v>
          </cell>
          <cell r="K19">
            <v>9</v>
          </cell>
          <cell r="L19">
            <v>4</v>
          </cell>
          <cell r="M19">
            <v>10</v>
          </cell>
          <cell r="N19">
            <v>12</v>
          </cell>
          <cell r="O19">
            <v>12</v>
          </cell>
          <cell r="P19">
            <v>10</v>
          </cell>
          <cell r="Q19">
            <v>26</v>
          </cell>
          <cell r="R19">
            <v>7</v>
          </cell>
          <cell r="S19">
            <v>23</v>
          </cell>
          <cell r="U19" t="str">
            <v>16</v>
          </cell>
          <cell r="V19">
            <v>6</v>
          </cell>
          <cell r="W19">
            <v>2</v>
          </cell>
          <cell r="X19">
            <v>71</v>
          </cell>
          <cell r="Y19">
            <v>30</v>
          </cell>
          <cell r="Z19">
            <v>110</v>
          </cell>
          <cell r="AA19">
            <v>74</v>
          </cell>
          <cell r="AB19">
            <v>129</v>
          </cell>
          <cell r="AC19">
            <v>46</v>
          </cell>
          <cell r="AD19">
            <v>109</v>
          </cell>
          <cell r="AE19">
            <v>61</v>
          </cell>
          <cell r="AF19">
            <v>61</v>
          </cell>
          <cell r="AG19">
            <v>35</v>
          </cell>
          <cell r="AH19">
            <v>50</v>
          </cell>
          <cell r="AI19">
            <v>59</v>
          </cell>
          <cell r="AJ19">
            <v>39</v>
          </cell>
          <cell r="AK19">
            <v>33</v>
          </cell>
          <cell r="AL19">
            <v>12</v>
          </cell>
          <cell r="AM19">
            <v>15</v>
          </cell>
        </row>
        <row r="20">
          <cell r="A20" t="str">
            <v>16</v>
          </cell>
          <cell r="F20">
            <v>4</v>
          </cell>
          <cell r="G20">
            <v>6</v>
          </cell>
          <cell r="H20">
            <v>19</v>
          </cell>
          <cell r="I20">
            <v>20</v>
          </cell>
          <cell r="J20">
            <v>30</v>
          </cell>
          <cell r="K20">
            <v>38</v>
          </cell>
          <cell r="L20">
            <v>29</v>
          </cell>
          <cell r="M20">
            <v>29</v>
          </cell>
          <cell r="N20">
            <v>24</v>
          </cell>
          <cell r="O20">
            <v>48</v>
          </cell>
          <cell r="P20">
            <v>19</v>
          </cell>
          <cell r="Q20">
            <v>49</v>
          </cell>
          <cell r="R20">
            <v>15</v>
          </cell>
          <cell r="S20">
            <v>27</v>
          </cell>
          <cell r="U20" t="str">
            <v>17</v>
          </cell>
          <cell r="X20">
            <v>6</v>
          </cell>
          <cell r="Y20">
            <v>1</v>
          </cell>
          <cell r="Z20">
            <v>17</v>
          </cell>
          <cell r="AA20">
            <v>34</v>
          </cell>
          <cell r="AB20">
            <v>19</v>
          </cell>
          <cell r="AC20">
            <v>32</v>
          </cell>
          <cell r="AD20">
            <v>16</v>
          </cell>
          <cell r="AE20">
            <v>36</v>
          </cell>
          <cell r="AF20">
            <v>9</v>
          </cell>
          <cell r="AG20">
            <v>26</v>
          </cell>
          <cell r="AH20">
            <v>4</v>
          </cell>
          <cell r="AI20">
            <v>9</v>
          </cell>
          <cell r="AJ20">
            <v>4</v>
          </cell>
          <cell r="AK20">
            <v>16</v>
          </cell>
          <cell r="AM20">
            <v>5</v>
          </cell>
        </row>
        <row r="21">
          <cell r="A21" t="str">
            <v>17</v>
          </cell>
          <cell r="F21">
            <v>1</v>
          </cell>
          <cell r="H21">
            <v>3</v>
          </cell>
          <cell r="I21">
            <v>10</v>
          </cell>
          <cell r="J21">
            <v>5</v>
          </cell>
          <cell r="K21">
            <v>21</v>
          </cell>
          <cell r="L21">
            <v>4</v>
          </cell>
          <cell r="M21">
            <v>23</v>
          </cell>
          <cell r="N21">
            <v>4</v>
          </cell>
          <cell r="O21">
            <v>23</v>
          </cell>
          <cell r="P21">
            <v>6</v>
          </cell>
          <cell r="Q21">
            <v>36</v>
          </cell>
          <cell r="R21">
            <v>10</v>
          </cell>
          <cell r="S21">
            <v>18</v>
          </cell>
          <cell r="U21" t="str">
            <v>18</v>
          </cell>
          <cell r="X21">
            <v>20</v>
          </cell>
          <cell r="Y21">
            <v>6</v>
          </cell>
          <cell r="Z21">
            <v>48</v>
          </cell>
          <cell r="AA21">
            <v>26</v>
          </cell>
          <cell r="AB21">
            <v>45</v>
          </cell>
          <cell r="AC21">
            <v>54</v>
          </cell>
          <cell r="AD21">
            <v>28</v>
          </cell>
          <cell r="AE21">
            <v>41</v>
          </cell>
          <cell r="AF21">
            <v>29</v>
          </cell>
          <cell r="AG21">
            <v>36</v>
          </cell>
          <cell r="AH21">
            <v>31</v>
          </cell>
          <cell r="AI21">
            <v>46</v>
          </cell>
          <cell r="AJ21">
            <v>18</v>
          </cell>
          <cell r="AK21">
            <v>33</v>
          </cell>
          <cell r="AL21">
            <v>6</v>
          </cell>
          <cell r="AM21">
            <v>12</v>
          </cell>
        </row>
        <row r="22">
          <cell r="A22" t="str">
            <v>18</v>
          </cell>
          <cell r="G22">
            <v>1</v>
          </cell>
          <cell r="H22">
            <v>3</v>
          </cell>
          <cell r="I22">
            <v>4</v>
          </cell>
          <cell r="J22">
            <v>6</v>
          </cell>
          <cell r="K22">
            <v>18</v>
          </cell>
          <cell r="L22">
            <v>14</v>
          </cell>
          <cell r="M22">
            <v>20</v>
          </cell>
          <cell r="N22">
            <v>13</v>
          </cell>
          <cell r="O22">
            <v>30</v>
          </cell>
          <cell r="P22">
            <v>12</v>
          </cell>
          <cell r="Q22">
            <v>35</v>
          </cell>
          <cell r="R22">
            <v>7</v>
          </cell>
          <cell r="S22">
            <v>23</v>
          </cell>
          <cell r="U22" t="str">
            <v>19</v>
          </cell>
          <cell r="X22">
            <v>33</v>
          </cell>
          <cell r="Y22">
            <v>27</v>
          </cell>
          <cell r="Z22">
            <v>56</v>
          </cell>
          <cell r="AA22">
            <v>57</v>
          </cell>
          <cell r="AB22">
            <v>79</v>
          </cell>
          <cell r="AC22">
            <v>42</v>
          </cell>
          <cell r="AD22">
            <v>67</v>
          </cell>
          <cell r="AE22">
            <v>56</v>
          </cell>
          <cell r="AF22">
            <v>36</v>
          </cell>
          <cell r="AG22">
            <v>44</v>
          </cell>
          <cell r="AH22">
            <v>28</v>
          </cell>
          <cell r="AI22">
            <v>35</v>
          </cell>
          <cell r="AJ22">
            <v>19</v>
          </cell>
          <cell r="AK22">
            <v>31</v>
          </cell>
          <cell r="AL22">
            <v>9</v>
          </cell>
          <cell r="AM22">
            <v>16</v>
          </cell>
        </row>
        <row r="23">
          <cell r="A23" t="str">
            <v>19</v>
          </cell>
          <cell r="F23">
            <v>1</v>
          </cell>
          <cell r="G23">
            <v>2</v>
          </cell>
          <cell r="H23">
            <v>6</v>
          </cell>
          <cell r="I23">
            <v>8</v>
          </cell>
          <cell r="J23">
            <v>9</v>
          </cell>
          <cell r="K23">
            <v>28</v>
          </cell>
          <cell r="L23">
            <v>14</v>
          </cell>
          <cell r="M23">
            <v>24</v>
          </cell>
          <cell r="N23">
            <v>20</v>
          </cell>
          <cell r="O23">
            <v>45</v>
          </cell>
          <cell r="P23">
            <v>19</v>
          </cell>
          <cell r="Q23">
            <v>30</v>
          </cell>
          <cell r="R23">
            <v>7</v>
          </cell>
          <cell r="S23">
            <v>29</v>
          </cell>
          <cell r="U23" t="str">
            <v>20</v>
          </cell>
          <cell r="X23">
            <v>4</v>
          </cell>
          <cell r="Y23">
            <v>1</v>
          </cell>
          <cell r="Z23">
            <v>13</v>
          </cell>
          <cell r="AA23">
            <v>11</v>
          </cell>
          <cell r="AB23">
            <v>17</v>
          </cell>
          <cell r="AC23">
            <v>8</v>
          </cell>
          <cell r="AD23">
            <v>22</v>
          </cell>
          <cell r="AE23">
            <v>4</v>
          </cell>
          <cell r="AF23">
            <v>6</v>
          </cell>
          <cell r="AG23">
            <v>11</v>
          </cell>
          <cell r="AH23">
            <v>3</v>
          </cell>
          <cell r="AI23">
            <v>11</v>
          </cell>
          <cell r="AJ23">
            <v>5</v>
          </cell>
          <cell r="AK23">
            <v>9</v>
          </cell>
          <cell r="AL23">
            <v>2</v>
          </cell>
          <cell r="AM23">
            <v>3</v>
          </cell>
        </row>
        <row r="24">
          <cell r="A24" t="str">
            <v>20</v>
          </cell>
          <cell r="I24">
            <v>2</v>
          </cell>
          <cell r="J24">
            <v>3</v>
          </cell>
          <cell r="K24">
            <v>10</v>
          </cell>
          <cell r="M24">
            <v>7</v>
          </cell>
          <cell r="N24">
            <v>6</v>
          </cell>
          <cell r="O24">
            <v>8</v>
          </cell>
          <cell r="P24">
            <v>4</v>
          </cell>
          <cell r="Q24">
            <v>19</v>
          </cell>
          <cell r="S24">
            <v>13</v>
          </cell>
          <cell r="U24" t="str">
            <v>21</v>
          </cell>
          <cell r="X24">
            <v>13</v>
          </cell>
          <cell r="Y24">
            <v>9</v>
          </cell>
          <cell r="Z24">
            <v>59</v>
          </cell>
          <cell r="AA24">
            <v>48</v>
          </cell>
          <cell r="AB24">
            <v>60</v>
          </cell>
          <cell r="AC24">
            <v>85</v>
          </cell>
          <cell r="AD24">
            <v>54</v>
          </cell>
          <cell r="AE24">
            <v>46</v>
          </cell>
          <cell r="AF24">
            <v>43</v>
          </cell>
          <cell r="AG24">
            <v>34</v>
          </cell>
          <cell r="AH24">
            <v>25</v>
          </cell>
          <cell r="AI24">
            <v>14</v>
          </cell>
          <cell r="AJ24">
            <v>13</v>
          </cell>
          <cell r="AK24">
            <v>9</v>
          </cell>
          <cell r="AL24">
            <v>3</v>
          </cell>
          <cell r="AM24">
            <v>4</v>
          </cell>
        </row>
        <row r="25">
          <cell r="A25" t="str">
            <v>21</v>
          </cell>
          <cell r="H25">
            <v>7</v>
          </cell>
          <cell r="I25">
            <v>12</v>
          </cell>
          <cell r="J25">
            <v>17</v>
          </cell>
          <cell r="K25">
            <v>25</v>
          </cell>
          <cell r="L25">
            <v>19</v>
          </cell>
          <cell r="M25">
            <v>44</v>
          </cell>
          <cell r="N25">
            <v>21</v>
          </cell>
          <cell r="O25">
            <v>46</v>
          </cell>
          <cell r="P25">
            <v>13</v>
          </cell>
          <cell r="Q25">
            <v>37</v>
          </cell>
          <cell r="R25">
            <v>13</v>
          </cell>
          <cell r="S25">
            <v>19</v>
          </cell>
          <cell r="U25" t="str">
            <v>22</v>
          </cell>
          <cell r="X25">
            <v>20</v>
          </cell>
          <cell r="Y25">
            <v>19</v>
          </cell>
          <cell r="Z25">
            <v>54</v>
          </cell>
          <cell r="AA25">
            <v>54</v>
          </cell>
          <cell r="AB25">
            <v>68</v>
          </cell>
          <cell r="AC25">
            <v>83</v>
          </cell>
          <cell r="AD25">
            <v>79</v>
          </cell>
          <cell r="AE25">
            <v>71</v>
          </cell>
          <cell r="AF25">
            <v>42</v>
          </cell>
          <cell r="AG25">
            <v>53</v>
          </cell>
          <cell r="AH25">
            <v>26</v>
          </cell>
          <cell r="AI25">
            <v>36</v>
          </cell>
          <cell r="AJ25">
            <v>18</v>
          </cell>
          <cell r="AK25">
            <v>24</v>
          </cell>
          <cell r="AL25">
            <v>5</v>
          </cell>
          <cell r="AM25">
            <v>4</v>
          </cell>
        </row>
        <row r="26">
          <cell r="A26" t="str">
            <v>22</v>
          </cell>
          <cell r="H26">
            <v>5</v>
          </cell>
          <cell r="I26">
            <v>15</v>
          </cell>
          <cell r="J26">
            <v>15</v>
          </cell>
          <cell r="K26">
            <v>50</v>
          </cell>
          <cell r="L26">
            <v>25</v>
          </cell>
          <cell r="M26">
            <v>68</v>
          </cell>
          <cell r="N26">
            <v>21</v>
          </cell>
          <cell r="O26">
            <v>77</v>
          </cell>
          <cell r="P26">
            <v>37</v>
          </cell>
          <cell r="Q26">
            <v>69</v>
          </cell>
          <cell r="R26">
            <v>9</v>
          </cell>
          <cell r="S26">
            <v>32</v>
          </cell>
          <cell r="U26" t="str">
            <v>23</v>
          </cell>
          <cell r="W26">
            <v>2</v>
          </cell>
          <cell r="X26">
            <v>38</v>
          </cell>
          <cell r="Y26">
            <v>26</v>
          </cell>
          <cell r="Z26">
            <v>54</v>
          </cell>
          <cell r="AA26">
            <v>85</v>
          </cell>
          <cell r="AB26">
            <v>63</v>
          </cell>
          <cell r="AC26">
            <v>66</v>
          </cell>
          <cell r="AD26">
            <v>62</v>
          </cell>
          <cell r="AE26">
            <v>77</v>
          </cell>
          <cell r="AF26">
            <v>26</v>
          </cell>
          <cell r="AG26">
            <v>43</v>
          </cell>
          <cell r="AH26">
            <v>14</v>
          </cell>
          <cell r="AI26">
            <v>28</v>
          </cell>
          <cell r="AJ26">
            <v>6</v>
          </cell>
          <cell r="AK26">
            <v>17</v>
          </cell>
          <cell r="AM26">
            <v>5</v>
          </cell>
        </row>
        <row r="27">
          <cell r="A27" t="str">
            <v>23</v>
          </cell>
          <cell r="H27">
            <v>6</v>
          </cell>
          <cell r="I27">
            <v>10</v>
          </cell>
          <cell r="J27">
            <v>11</v>
          </cell>
          <cell r="K27">
            <v>47</v>
          </cell>
          <cell r="L27">
            <v>16</v>
          </cell>
          <cell r="M27">
            <v>41</v>
          </cell>
          <cell r="N27">
            <v>9</v>
          </cell>
          <cell r="O27">
            <v>44</v>
          </cell>
          <cell r="P27">
            <v>10</v>
          </cell>
          <cell r="Q27">
            <v>46</v>
          </cell>
          <cell r="R27">
            <v>6</v>
          </cell>
          <cell r="S27">
            <v>21</v>
          </cell>
          <cell r="U27" t="str">
            <v>24</v>
          </cell>
          <cell r="V27">
            <v>1</v>
          </cell>
          <cell r="X27">
            <v>12</v>
          </cell>
          <cell r="Y27">
            <v>11</v>
          </cell>
          <cell r="Z27">
            <v>22</v>
          </cell>
          <cell r="AA27">
            <v>16</v>
          </cell>
          <cell r="AB27">
            <v>12</v>
          </cell>
          <cell r="AC27">
            <v>25</v>
          </cell>
          <cell r="AD27">
            <v>13</v>
          </cell>
          <cell r="AE27">
            <v>14</v>
          </cell>
          <cell r="AF27">
            <v>3</v>
          </cell>
          <cell r="AG27">
            <v>6</v>
          </cell>
          <cell r="AH27">
            <v>2</v>
          </cell>
          <cell r="AI27">
            <v>6</v>
          </cell>
          <cell r="AJ27">
            <v>1</v>
          </cell>
          <cell r="AK27">
            <v>9</v>
          </cell>
          <cell r="AL27">
            <v>1</v>
          </cell>
          <cell r="AM27">
            <v>3</v>
          </cell>
        </row>
        <row r="28">
          <cell r="A28" t="str">
            <v>24</v>
          </cell>
          <cell r="G28">
            <v>1</v>
          </cell>
          <cell r="H28">
            <v>1</v>
          </cell>
          <cell r="I28">
            <v>8</v>
          </cell>
          <cell r="J28">
            <v>4</v>
          </cell>
          <cell r="K28">
            <v>12</v>
          </cell>
          <cell r="L28">
            <v>9</v>
          </cell>
          <cell r="M28">
            <v>5</v>
          </cell>
          <cell r="N28">
            <v>5</v>
          </cell>
          <cell r="O28">
            <v>14</v>
          </cell>
          <cell r="P28">
            <v>2</v>
          </cell>
          <cell r="Q28">
            <v>24</v>
          </cell>
          <cell r="R28">
            <v>3</v>
          </cell>
          <cell r="S28">
            <v>13</v>
          </cell>
          <cell r="U28" t="str">
            <v>25</v>
          </cell>
          <cell r="V28">
            <v>2</v>
          </cell>
          <cell r="W28">
            <v>13</v>
          </cell>
          <cell r="X28">
            <v>25</v>
          </cell>
          <cell r="Y28">
            <v>128</v>
          </cell>
          <cell r="Z28">
            <v>29</v>
          </cell>
          <cell r="AA28">
            <v>134</v>
          </cell>
          <cell r="AB28">
            <v>28</v>
          </cell>
          <cell r="AC28">
            <v>110</v>
          </cell>
          <cell r="AD28">
            <v>31</v>
          </cell>
          <cell r="AE28">
            <v>121</v>
          </cell>
          <cell r="AF28">
            <v>24</v>
          </cell>
          <cell r="AG28">
            <v>87</v>
          </cell>
          <cell r="AH28">
            <v>10</v>
          </cell>
          <cell r="AI28">
            <v>56</v>
          </cell>
          <cell r="AJ28">
            <v>7</v>
          </cell>
          <cell r="AK28">
            <v>48</v>
          </cell>
          <cell r="AL28">
            <v>2</v>
          </cell>
          <cell r="AM28">
            <v>22</v>
          </cell>
        </row>
        <row r="29">
          <cell r="A29" t="str">
            <v>25</v>
          </cell>
          <cell r="E29">
            <v>2</v>
          </cell>
          <cell r="F29">
            <v>4</v>
          </cell>
          <cell r="G29">
            <v>40</v>
          </cell>
          <cell r="H29">
            <v>7</v>
          </cell>
          <cell r="I29">
            <v>88</v>
          </cell>
          <cell r="J29">
            <v>9</v>
          </cell>
          <cell r="K29">
            <v>94</v>
          </cell>
          <cell r="L29">
            <v>4</v>
          </cell>
          <cell r="M29">
            <v>82</v>
          </cell>
          <cell r="N29">
            <v>5</v>
          </cell>
          <cell r="O29">
            <v>80</v>
          </cell>
          <cell r="P29">
            <v>7</v>
          </cell>
          <cell r="Q29">
            <v>86</v>
          </cell>
          <cell r="S29">
            <v>32</v>
          </cell>
          <cell r="U29" t="str">
            <v>26</v>
          </cell>
          <cell r="V29">
            <v>8</v>
          </cell>
          <cell r="W29">
            <v>33</v>
          </cell>
          <cell r="X29">
            <v>75</v>
          </cell>
          <cell r="Y29">
            <v>160</v>
          </cell>
          <cell r="Z29">
            <v>85</v>
          </cell>
          <cell r="AA29">
            <v>161</v>
          </cell>
          <cell r="AB29">
            <v>69</v>
          </cell>
          <cell r="AC29">
            <v>110</v>
          </cell>
          <cell r="AD29">
            <v>59</v>
          </cell>
          <cell r="AE29">
            <v>116</v>
          </cell>
          <cell r="AF29">
            <v>41</v>
          </cell>
          <cell r="AG29">
            <v>79</v>
          </cell>
          <cell r="AH29">
            <v>26</v>
          </cell>
          <cell r="AI29">
            <v>60</v>
          </cell>
          <cell r="AJ29">
            <v>15</v>
          </cell>
          <cell r="AK29">
            <v>38</v>
          </cell>
          <cell r="AL29">
            <v>5</v>
          </cell>
          <cell r="AM29">
            <v>21</v>
          </cell>
        </row>
        <row r="30">
          <cell r="A30" t="str">
            <v>26</v>
          </cell>
          <cell r="E30">
            <v>7</v>
          </cell>
          <cell r="F30">
            <v>10</v>
          </cell>
          <cell r="G30">
            <v>47</v>
          </cell>
          <cell r="H30">
            <v>18</v>
          </cell>
          <cell r="I30">
            <v>104</v>
          </cell>
          <cell r="J30">
            <v>18</v>
          </cell>
          <cell r="K30">
            <v>103</v>
          </cell>
          <cell r="L30">
            <v>16</v>
          </cell>
          <cell r="M30">
            <v>89</v>
          </cell>
          <cell r="N30">
            <v>11</v>
          </cell>
          <cell r="O30">
            <v>86</v>
          </cell>
          <cell r="P30">
            <v>13</v>
          </cell>
          <cell r="Q30">
            <v>68</v>
          </cell>
          <cell r="R30">
            <v>6</v>
          </cell>
          <cell r="S30">
            <v>30</v>
          </cell>
          <cell r="U30" t="str">
            <v>27</v>
          </cell>
          <cell r="V30">
            <v>2</v>
          </cell>
          <cell r="W30">
            <v>33</v>
          </cell>
          <cell r="X30">
            <v>99</v>
          </cell>
          <cell r="Y30">
            <v>339</v>
          </cell>
          <cell r="Z30">
            <v>133</v>
          </cell>
          <cell r="AA30">
            <v>427</v>
          </cell>
          <cell r="AB30">
            <v>112</v>
          </cell>
          <cell r="AC30">
            <v>344</v>
          </cell>
          <cell r="AD30">
            <v>123</v>
          </cell>
          <cell r="AE30">
            <v>252</v>
          </cell>
          <cell r="AF30">
            <v>84</v>
          </cell>
          <cell r="AG30">
            <v>188</v>
          </cell>
          <cell r="AH30">
            <v>42</v>
          </cell>
          <cell r="AI30">
            <v>112</v>
          </cell>
          <cell r="AJ30">
            <v>24</v>
          </cell>
          <cell r="AK30">
            <v>100</v>
          </cell>
          <cell r="AL30">
            <v>7</v>
          </cell>
          <cell r="AM30">
            <v>22</v>
          </cell>
        </row>
        <row r="31">
          <cell r="A31" t="str">
            <v>27</v>
          </cell>
          <cell r="E31">
            <v>3</v>
          </cell>
          <cell r="F31">
            <v>5</v>
          </cell>
          <cell r="G31">
            <v>35</v>
          </cell>
          <cell r="H31">
            <v>13</v>
          </cell>
          <cell r="I31">
            <v>139</v>
          </cell>
          <cell r="J31">
            <v>45</v>
          </cell>
          <cell r="K31">
            <v>198</v>
          </cell>
          <cell r="L31">
            <v>57</v>
          </cell>
          <cell r="M31">
            <v>149</v>
          </cell>
          <cell r="N31">
            <v>37</v>
          </cell>
          <cell r="O31">
            <v>108</v>
          </cell>
          <cell r="P31">
            <v>15</v>
          </cell>
          <cell r="Q31">
            <v>102</v>
          </cell>
          <cell r="R31">
            <v>11</v>
          </cell>
          <cell r="S31">
            <v>37</v>
          </cell>
          <cell r="U31" t="str">
            <v>28</v>
          </cell>
          <cell r="V31">
            <v>1</v>
          </cell>
          <cell r="W31">
            <v>4</v>
          </cell>
          <cell r="X31">
            <v>36</v>
          </cell>
          <cell r="Y31">
            <v>85</v>
          </cell>
          <cell r="Z31">
            <v>72</v>
          </cell>
          <cell r="AA31">
            <v>187</v>
          </cell>
          <cell r="AB31">
            <v>63</v>
          </cell>
          <cell r="AC31">
            <v>129</v>
          </cell>
          <cell r="AD31">
            <v>69</v>
          </cell>
          <cell r="AE31">
            <v>85</v>
          </cell>
          <cell r="AF31">
            <v>24</v>
          </cell>
          <cell r="AG31">
            <v>66</v>
          </cell>
          <cell r="AH31">
            <v>11</v>
          </cell>
          <cell r="AI31">
            <v>31</v>
          </cell>
          <cell r="AJ31">
            <v>3</v>
          </cell>
          <cell r="AK31">
            <v>15</v>
          </cell>
          <cell r="AL31">
            <v>3</v>
          </cell>
          <cell r="AM31">
            <v>4</v>
          </cell>
        </row>
        <row r="32">
          <cell r="A32" t="str">
            <v>28</v>
          </cell>
          <cell r="F32">
            <v>2</v>
          </cell>
          <cell r="G32">
            <v>13</v>
          </cell>
          <cell r="H32">
            <v>12</v>
          </cell>
          <cell r="I32">
            <v>71</v>
          </cell>
          <cell r="J32">
            <v>16</v>
          </cell>
          <cell r="K32">
            <v>122</v>
          </cell>
          <cell r="L32">
            <v>15</v>
          </cell>
          <cell r="M32">
            <v>89</v>
          </cell>
          <cell r="N32">
            <v>12</v>
          </cell>
          <cell r="O32">
            <v>63</v>
          </cell>
          <cell r="P32">
            <v>5</v>
          </cell>
          <cell r="Q32">
            <v>45</v>
          </cell>
          <cell r="R32">
            <v>4</v>
          </cell>
          <cell r="S32">
            <v>37</v>
          </cell>
          <cell r="U32" t="str">
            <v>29</v>
          </cell>
          <cell r="W32">
            <v>1</v>
          </cell>
          <cell r="X32">
            <v>8</v>
          </cell>
          <cell r="Y32">
            <v>30</v>
          </cell>
          <cell r="Z32">
            <v>12</v>
          </cell>
          <cell r="AA32">
            <v>51</v>
          </cell>
          <cell r="AB32">
            <v>18</v>
          </cell>
          <cell r="AC32">
            <v>43</v>
          </cell>
          <cell r="AD32">
            <v>9</v>
          </cell>
          <cell r="AE32">
            <v>25</v>
          </cell>
          <cell r="AF32">
            <v>3</v>
          </cell>
          <cell r="AG32">
            <v>14</v>
          </cell>
          <cell r="AH32">
            <v>2</v>
          </cell>
          <cell r="AI32">
            <v>7</v>
          </cell>
          <cell r="AJ32">
            <v>2</v>
          </cell>
          <cell r="AK32">
            <v>4</v>
          </cell>
          <cell r="AM32">
            <v>2</v>
          </cell>
        </row>
        <row r="33">
          <cell r="A33" t="str">
            <v>29</v>
          </cell>
          <cell r="F33">
            <v>1</v>
          </cell>
          <cell r="G33">
            <v>3</v>
          </cell>
          <cell r="H33">
            <v>3</v>
          </cell>
          <cell r="I33">
            <v>26</v>
          </cell>
          <cell r="J33">
            <v>5</v>
          </cell>
          <cell r="K33">
            <v>27</v>
          </cell>
          <cell r="L33">
            <v>2</v>
          </cell>
          <cell r="M33">
            <v>35</v>
          </cell>
          <cell r="N33">
            <v>4</v>
          </cell>
          <cell r="O33">
            <v>35</v>
          </cell>
          <cell r="P33">
            <v>1</v>
          </cell>
          <cell r="Q33">
            <v>23</v>
          </cell>
          <cell r="S33">
            <v>15</v>
          </cell>
          <cell r="U33" t="str">
            <v>30</v>
          </cell>
          <cell r="V33">
            <v>1</v>
          </cell>
          <cell r="W33">
            <v>1</v>
          </cell>
          <cell r="X33">
            <v>14</v>
          </cell>
          <cell r="Y33">
            <v>44</v>
          </cell>
          <cell r="Z33">
            <v>15</v>
          </cell>
          <cell r="AA33">
            <v>103</v>
          </cell>
          <cell r="AB33">
            <v>26</v>
          </cell>
          <cell r="AC33">
            <v>76</v>
          </cell>
          <cell r="AD33">
            <v>14</v>
          </cell>
          <cell r="AE33">
            <v>47</v>
          </cell>
          <cell r="AF33">
            <v>5</v>
          </cell>
          <cell r="AG33">
            <v>17</v>
          </cell>
          <cell r="AH33">
            <v>2</v>
          </cell>
          <cell r="AI33">
            <v>16</v>
          </cell>
          <cell r="AJ33">
            <v>6</v>
          </cell>
          <cell r="AK33">
            <v>2</v>
          </cell>
          <cell r="AM33">
            <v>1</v>
          </cell>
        </row>
        <row r="34">
          <cell r="A34" t="str">
            <v>30</v>
          </cell>
          <cell r="F34">
            <v>1</v>
          </cell>
          <cell r="G34">
            <v>6</v>
          </cell>
          <cell r="H34">
            <v>6</v>
          </cell>
          <cell r="I34">
            <v>31</v>
          </cell>
          <cell r="J34">
            <v>9</v>
          </cell>
          <cell r="K34">
            <v>59</v>
          </cell>
          <cell r="L34">
            <v>8</v>
          </cell>
          <cell r="M34">
            <v>46</v>
          </cell>
          <cell r="N34">
            <v>4</v>
          </cell>
          <cell r="O34">
            <v>26</v>
          </cell>
          <cell r="P34">
            <v>3</v>
          </cell>
          <cell r="Q34">
            <v>21</v>
          </cell>
          <cell r="R34">
            <v>2</v>
          </cell>
          <cell r="S34">
            <v>12</v>
          </cell>
          <cell r="U34" t="str">
            <v>31</v>
          </cell>
          <cell r="V34">
            <v>3</v>
          </cell>
          <cell r="W34">
            <v>5</v>
          </cell>
          <cell r="X34">
            <v>44</v>
          </cell>
          <cell r="Y34">
            <v>77</v>
          </cell>
          <cell r="Z34">
            <v>88</v>
          </cell>
          <cell r="AA34">
            <v>123</v>
          </cell>
          <cell r="AB34">
            <v>81</v>
          </cell>
          <cell r="AC34">
            <v>71</v>
          </cell>
          <cell r="AD34">
            <v>51</v>
          </cell>
          <cell r="AE34">
            <v>55</v>
          </cell>
          <cell r="AF34">
            <v>15</v>
          </cell>
          <cell r="AG34">
            <v>31</v>
          </cell>
          <cell r="AH34">
            <v>7</v>
          </cell>
          <cell r="AI34">
            <v>9</v>
          </cell>
          <cell r="AJ34">
            <v>4</v>
          </cell>
          <cell r="AK34">
            <v>16</v>
          </cell>
          <cell r="AL34">
            <v>2</v>
          </cell>
          <cell r="AM34">
            <v>4</v>
          </cell>
        </row>
        <row r="35">
          <cell r="A35" t="str">
            <v>31</v>
          </cell>
          <cell r="F35">
            <v>2</v>
          </cell>
          <cell r="G35">
            <v>12</v>
          </cell>
          <cell r="H35">
            <v>26</v>
          </cell>
          <cell r="I35">
            <v>52</v>
          </cell>
          <cell r="J35">
            <v>18</v>
          </cell>
          <cell r="K35">
            <v>80</v>
          </cell>
          <cell r="L35">
            <v>6</v>
          </cell>
          <cell r="M35">
            <v>46</v>
          </cell>
          <cell r="N35">
            <v>4</v>
          </cell>
          <cell r="O35">
            <v>28</v>
          </cell>
          <cell r="P35">
            <v>5</v>
          </cell>
          <cell r="Q35">
            <v>31</v>
          </cell>
          <cell r="R35">
            <v>6</v>
          </cell>
          <cell r="S35">
            <v>22</v>
          </cell>
          <cell r="U35" t="str">
            <v>32</v>
          </cell>
          <cell r="V35">
            <v>3</v>
          </cell>
          <cell r="W35">
            <v>1</v>
          </cell>
          <cell r="X35">
            <v>45</v>
          </cell>
          <cell r="Y35">
            <v>92</v>
          </cell>
          <cell r="Z35">
            <v>83</v>
          </cell>
          <cell r="AA35">
            <v>138</v>
          </cell>
          <cell r="AB35">
            <v>112</v>
          </cell>
          <cell r="AC35">
            <v>108</v>
          </cell>
          <cell r="AD35">
            <v>89</v>
          </cell>
          <cell r="AE35">
            <v>74</v>
          </cell>
          <cell r="AF35">
            <v>38</v>
          </cell>
          <cell r="AG35">
            <v>38</v>
          </cell>
          <cell r="AH35">
            <v>15</v>
          </cell>
          <cell r="AI35">
            <v>15</v>
          </cell>
          <cell r="AJ35">
            <v>4</v>
          </cell>
          <cell r="AK35">
            <v>29</v>
          </cell>
          <cell r="AM35">
            <v>12</v>
          </cell>
        </row>
        <row r="36">
          <cell r="A36" t="str">
            <v>32</v>
          </cell>
          <cell r="F36">
            <v>2</v>
          </cell>
          <cell r="G36">
            <v>3</v>
          </cell>
          <cell r="H36">
            <v>11</v>
          </cell>
          <cell r="I36">
            <v>54</v>
          </cell>
          <cell r="J36">
            <v>36</v>
          </cell>
          <cell r="K36">
            <v>98</v>
          </cell>
          <cell r="L36">
            <v>34</v>
          </cell>
          <cell r="M36">
            <v>64</v>
          </cell>
          <cell r="N36">
            <v>8</v>
          </cell>
          <cell r="O36">
            <v>31</v>
          </cell>
          <cell r="P36">
            <v>6</v>
          </cell>
          <cell r="Q36">
            <v>29</v>
          </cell>
          <cell r="R36">
            <v>3</v>
          </cell>
          <cell r="S36">
            <v>27</v>
          </cell>
          <cell r="U36" t="str">
            <v>33</v>
          </cell>
          <cell r="V36">
            <v>2</v>
          </cell>
          <cell r="W36">
            <v>5</v>
          </cell>
          <cell r="X36">
            <v>49</v>
          </cell>
          <cell r="Y36">
            <v>65</v>
          </cell>
          <cell r="Z36">
            <v>68</v>
          </cell>
          <cell r="AA36">
            <v>97</v>
          </cell>
          <cell r="AB36">
            <v>60</v>
          </cell>
          <cell r="AC36">
            <v>80</v>
          </cell>
          <cell r="AD36">
            <v>52</v>
          </cell>
          <cell r="AE36">
            <v>32</v>
          </cell>
          <cell r="AF36">
            <v>21</v>
          </cell>
          <cell r="AG36">
            <v>13</v>
          </cell>
          <cell r="AH36">
            <v>5</v>
          </cell>
          <cell r="AI36">
            <v>15</v>
          </cell>
          <cell r="AJ36">
            <v>3</v>
          </cell>
          <cell r="AK36">
            <v>10</v>
          </cell>
          <cell r="AL36">
            <v>1</v>
          </cell>
        </row>
        <row r="37">
          <cell r="A37" t="str">
            <v>33</v>
          </cell>
          <cell r="E37">
            <v>1</v>
          </cell>
          <cell r="G37">
            <v>4</v>
          </cell>
          <cell r="H37">
            <v>21</v>
          </cell>
          <cell r="I37">
            <v>38</v>
          </cell>
          <cell r="J37">
            <v>32</v>
          </cell>
          <cell r="K37">
            <v>75</v>
          </cell>
          <cell r="L37">
            <v>6</v>
          </cell>
          <cell r="M37">
            <v>50</v>
          </cell>
          <cell r="N37">
            <v>6</v>
          </cell>
          <cell r="O37">
            <v>35</v>
          </cell>
          <cell r="P37">
            <v>5</v>
          </cell>
          <cell r="Q37">
            <v>22</v>
          </cell>
          <cell r="R37">
            <v>1</v>
          </cell>
          <cell r="S37">
            <v>19</v>
          </cell>
          <cell r="U37" t="str">
            <v>34</v>
          </cell>
          <cell r="W37">
            <v>1</v>
          </cell>
          <cell r="X37">
            <v>2</v>
          </cell>
          <cell r="Y37">
            <v>17</v>
          </cell>
          <cell r="Z37">
            <v>10</v>
          </cell>
          <cell r="AA37">
            <v>37</v>
          </cell>
          <cell r="AB37">
            <v>6</v>
          </cell>
          <cell r="AC37">
            <v>20</v>
          </cell>
          <cell r="AD37">
            <v>5</v>
          </cell>
          <cell r="AE37">
            <v>11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  <cell r="AM37">
            <v>1</v>
          </cell>
        </row>
        <row r="38">
          <cell r="A38" t="str">
            <v>34</v>
          </cell>
          <cell r="G38">
            <v>1</v>
          </cell>
          <cell r="H38">
            <v>1</v>
          </cell>
          <cell r="I38">
            <v>8</v>
          </cell>
          <cell r="J38">
            <v>4</v>
          </cell>
          <cell r="K38">
            <v>15</v>
          </cell>
          <cell r="L38">
            <v>5</v>
          </cell>
          <cell r="M38">
            <v>19</v>
          </cell>
          <cell r="N38">
            <v>3</v>
          </cell>
          <cell r="O38">
            <v>6</v>
          </cell>
          <cell r="Q38">
            <v>3</v>
          </cell>
          <cell r="R38">
            <v>1</v>
          </cell>
          <cell r="S38">
            <v>5</v>
          </cell>
          <cell r="U38" t="str">
            <v>35</v>
          </cell>
          <cell r="V38">
            <v>2</v>
          </cell>
          <cell r="W38">
            <v>1</v>
          </cell>
          <cell r="X38">
            <v>17</v>
          </cell>
          <cell r="Y38">
            <v>49</v>
          </cell>
          <cell r="Z38">
            <v>36</v>
          </cell>
          <cell r="AA38">
            <v>56</v>
          </cell>
          <cell r="AB38">
            <v>32</v>
          </cell>
          <cell r="AC38">
            <v>41</v>
          </cell>
          <cell r="AD38">
            <v>18</v>
          </cell>
          <cell r="AE38">
            <v>36</v>
          </cell>
          <cell r="AF38">
            <v>18</v>
          </cell>
          <cell r="AG38">
            <v>13</v>
          </cell>
          <cell r="AH38">
            <v>3</v>
          </cell>
          <cell r="AI38">
            <v>9</v>
          </cell>
          <cell r="AJ38">
            <v>6</v>
          </cell>
          <cell r="AK38">
            <v>10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2</v>
          </cell>
          <cell r="G39">
            <v>6</v>
          </cell>
          <cell r="H39">
            <v>4</v>
          </cell>
          <cell r="I39">
            <v>15</v>
          </cell>
          <cell r="J39">
            <v>7</v>
          </cell>
          <cell r="K39">
            <v>32</v>
          </cell>
          <cell r="L39">
            <v>4</v>
          </cell>
          <cell r="M39">
            <v>30</v>
          </cell>
          <cell r="N39">
            <v>1</v>
          </cell>
          <cell r="O39">
            <v>33</v>
          </cell>
          <cell r="P39">
            <v>1</v>
          </cell>
          <cell r="Q39">
            <v>32</v>
          </cell>
          <cell r="R39">
            <v>1</v>
          </cell>
          <cell r="S39">
            <v>17</v>
          </cell>
          <cell r="U39" t="str">
            <v>36</v>
          </cell>
          <cell r="X39">
            <v>13</v>
          </cell>
          <cell r="Y39">
            <v>21</v>
          </cell>
          <cell r="Z39">
            <v>30</v>
          </cell>
          <cell r="AA39">
            <v>44</v>
          </cell>
          <cell r="AB39">
            <v>26</v>
          </cell>
          <cell r="AC39">
            <v>40</v>
          </cell>
          <cell r="AD39">
            <v>20</v>
          </cell>
          <cell r="AE39">
            <v>34</v>
          </cell>
          <cell r="AF39">
            <v>6</v>
          </cell>
          <cell r="AG39">
            <v>12</v>
          </cell>
          <cell r="AH39">
            <v>4</v>
          </cell>
          <cell r="AI39">
            <v>6</v>
          </cell>
          <cell r="AJ39">
            <v>2</v>
          </cell>
          <cell r="AK39">
            <v>12</v>
          </cell>
          <cell r="AM39">
            <v>5</v>
          </cell>
        </row>
        <row r="40">
          <cell r="A40" t="str">
            <v>36</v>
          </cell>
          <cell r="G40">
            <v>3</v>
          </cell>
          <cell r="H40">
            <v>2</v>
          </cell>
          <cell r="I40">
            <v>10</v>
          </cell>
          <cell r="J40">
            <v>4</v>
          </cell>
          <cell r="K40">
            <v>23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19</v>
          </cell>
          <cell r="R40">
            <v>1</v>
          </cell>
          <cell r="S40">
            <v>6</v>
          </cell>
          <cell r="U40" t="str">
            <v>37</v>
          </cell>
          <cell r="X40">
            <v>4</v>
          </cell>
          <cell r="Y40">
            <v>12</v>
          </cell>
          <cell r="Z40">
            <v>13</v>
          </cell>
          <cell r="AA40">
            <v>23</v>
          </cell>
          <cell r="AB40">
            <v>8</v>
          </cell>
          <cell r="AC40">
            <v>23</v>
          </cell>
          <cell r="AD40">
            <v>7</v>
          </cell>
          <cell r="AE40">
            <v>11</v>
          </cell>
          <cell r="AF40">
            <v>6</v>
          </cell>
          <cell r="AG40">
            <v>8</v>
          </cell>
          <cell r="AH40">
            <v>2</v>
          </cell>
          <cell r="AI40">
            <v>3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3</v>
          </cell>
          <cell r="I41">
            <v>7</v>
          </cell>
          <cell r="J41">
            <v>4</v>
          </cell>
          <cell r="K41">
            <v>12</v>
          </cell>
          <cell r="M41">
            <v>10</v>
          </cell>
          <cell r="N41">
            <v>3</v>
          </cell>
          <cell r="O41">
            <v>11</v>
          </cell>
          <cell r="P41">
            <v>3</v>
          </cell>
          <cell r="Q41">
            <v>2</v>
          </cell>
          <cell r="R41">
            <v>1</v>
          </cell>
          <cell r="S41">
            <v>7</v>
          </cell>
          <cell r="U41" t="str">
            <v>60</v>
          </cell>
          <cell r="V41">
            <v>5</v>
          </cell>
          <cell r="W41">
            <v>17</v>
          </cell>
          <cell r="X41">
            <v>59</v>
          </cell>
          <cell r="Y41">
            <v>222</v>
          </cell>
          <cell r="Z41">
            <v>62</v>
          </cell>
          <cell r="AA41">
            <v>311</v>
          </cell>
          <cell r="AB41">
            <v>76</v>
          </cell>
          <cell r="AC41">
            <v>264</v>
          </cell>
          <cell r="AD41">
            <v>51</v>
          </cell>
          <cell r="AE41">
            <v>175</v>
          </cell>
          <cell r="AF41">
            <v>38</v>
          </cell>
          <cell r="AG41">
            <v>126</v>
          </cell>
          <cell r="AH41">
            <v>11</v>
          </cell>
          <cell r="AI41">
            <v>80</v>
          </cell>
          <cell r="AJ41">
            <v>2</v>
          </cell>
          <cell r="AK41">
            <v>74</v>
          </cell>
          <cell r="AL41">
            <v>1</v>
          </cell>
          <cell r="AM41">
            <v>11</v>
          </cell>
        </row>
        <row r="42">
          <cell r="A42" t="str">
            <v>60</v>
          </cell>
          <cell r="F42">
            <v>1</v>
          </cell>
          <cell r="G42">
            <v>21</v>
          </cell>
          <cell r="H42">
            <v>14</v>
          </cell>
          <cell r="I42">
            <v>89</v>
          </cell>
          <cell r="J42">
            <v>18</v>
          </cell>
          <cell r="K42">
            <v>181</v>
          </cell>
          <cell r="L42">
            <v>14</v>
          </cell>
          <cell r="M42">
            <v>150</v>
          </cell>
          <cell r="N42">
            <v>10</v>
          </cell>
          <cell r="O42">
            <v>125</v>
          </cell>
          <cell r="P42">
            <v>5</v>
          </cell>
          <cell r="Q42">
            <v>82</v>
          </cell>
          <cell r="S42">
            <v>40</v>
          </cell>
          <cell r="U42" t="str">
            <v>61</v>
          </cell>
          <cell r="V42">
            <v>4</v>
          </cell>
          <cell r="W42">
            <v>12</v>
          </cell>
          <cell r="X42">
            <v>44</v>
          </cell>
          <cell r="Y42">
            <v>146</v>
          </cell>
          <cell r="Z42">
            <v>60</v>
          </cell>
          <cell r="AA42">
            <v>208</v>
          </cell>
          <cell r="AB42">
            <v>41</v>
          </cell>
          <cell r="AC42">
            <v>178</v>
          </cell>
          <cell r="AD42">
            <v>54</v>
          </cell>
          <cell r="AE42">
            <v>185</v>
          </cell>
          <cell r="AF42">
            <v>24</v>
          </cell>
          <cell r="AG42">
            <v>132</v>
          </cell>
          <cell r="AH42">
            <v>16</v>
          </cell>
          <cell r="AI42">
            <v>61</v>
          </cell>
          <cell r="AJ42">
            <v>6</v>
          </cell>
          <cell r="AK42">
            <v>31</v>
          </cell>
          <cell r="AM42">
            <v>8</v>
          </cell>
        </row>
        <row r="43">
          <cell r="A43" t="str">
            <v>61</v>
          </cell>
          <cell r="E43">
            <v>1</v>
          </cell>
          <cell r="F43">
            <v>2</v>
          </cell>
          <cell r="G43">
            <v>12</v>
          </cell>
          <cell r="H43">
            <v>11</v>
          </cell>
          <cell r="I43">
            <v>73</v>
          </cell>
          <cell r="J43">
            <v>14</v>
          </cell>
          <cell r="K43">
            <v>123</v>
          </cell>
          <cell r="L43">
            <v>15</v>
          </cell>
          <cell r="M43">
            <v>124</v>
          </cell>
          <cell r="N43">
            <v>9</v>
          </cell>
          <cell r="O43">
            <v>83</v>
          </cell>
          <cell r="P43">
            <v>3</v>
          </cell>
          <cell r="Q43">
            <v>43</v>
          </cell>
          <cell r="S43">
            <v>18</v>
          </cell>
          <cell r="U43" t="str">
            <v>62</v>
          </cell>
          <cell r="V43">
            <v>7</v>
          </cell>
          <cell r="W43">
            <v>5</v>
          </cell>
          <cell r="X43">
            <v>34</v>
          </cell>
          <cell r="Y43">
            <v>87</v>
          </cell>
          <cell r="Z43">
            <v>60</v>
          </cell>
          <cell r="AA43">
            <v>127</v>
          </cell>
          <cell r="AB43">
            <v>53</v>
          </cell>
          <cell r="AC43">
            <v>89</v>
          </cell>
          <cell r="AD43">
            <v>41</v>
          </cell>
          <cell r="AE43">
            <v>79</v>
          </cell>
          <cell r="AF43">
            <v>22</v>
          </cell>
          <cell r="AG43">
            <v>30</v>
          </cell>
          <cell r="AH43">
            <v>8</v>
          </cell>
          <cell r="AI43">
            <v>31</v>
          </cell>
          <cell r="AJ43">
            <v>5</v>
          </cell>
          <cell r="AK43">
            <v>26</v>
          </cell>
          <cell r="AL43">
            <v>1</v>
          </cell>
          <cell r="AM43">
            <v>7</v>
          </cell>
        </row>
        <row r="44">
          <cell r="A44" t="str">
            <v>62</v>
          </cell>
          <cell r="E44">
            <v>1</v>
          </cell>
          <cell r="F44">
            <v>2</v>
          </cell>
          <cell r="G44">
            <v>6</v>
          </cell>
          <cell r="H44">
            <v>17</v>
          </cell>
          <cell r="I44">
            <v>38</v>
          </cell>
          <cell r="J44">
            <v>26</v>
          </cell>
          <cell r="K44">
            <v>71</v>
          </cell>
          <cell r="L44">
            <v>20</v>
          </cell>
          <cell r="M44">
            <v>65</v>
          </cell>
          <cell r="N44">
            <v>13</v>
          </cell>
          <cell r="O44">
            <v>46</v>
          </cell>
          <cell r="P44">
            <v>5</v>
          </cell>
          <cell r="Q44">
            <v>49</v>
          </cell>
          <cell r="R44">
            <v>1</v>
          </cell>
          <cell r="S44">
            <v>24</v>
          </cell>
          <cell r="U44" t="str">
            <v>63</v>
          </cell>
          <cell r="V44">
            <v>3</v>
          </cell>
          <cell r="W44">
            <v>8</v>
          </cell>
          <cell r="X44">
            <v>31</v>
          </cell>
          <cell r="Y44">
            <v>151</v>
          </cell>
          <cell r="Z44">
            <v>52</v>
          </cell>
          <cell r="AA44">
            <v>235</v>
          </cell>
          <cell r="AB44">
            <v>56</v>
          </cell>
          <cell r="AC44">
            <v>179</v>
          </cell>
          <cell r="AD44">
            <v>34</v>
          </cell>
          <cell r="AE44">
            <v>166</v>
          </cell>
          <cell r="AF44">
            <v>28</v>
          </cell>
          <cell r="AG44">
            <v>106</v>
          </cell>
          <cell r="AH44">
            <v>11</v>
          </cell>
          <cell r="AI44">
            <v>56</v>
          </cell>
          <cell r="AJ44">
            <v>6</v>
          </cell>
          <cell r="AK44">
            <v>33</v>
          </cell>
          <cell r="AL44">
            <v>2</v>
          </cell>
          <cell r="AM44">
            <v>9</v>
          </cell>
        </row>
        <row r="45">
          <cell r="A45" t="str">
            <v>63</v>
          </cell>
          <cell r="G45">
            <v>11</v>
          </cell>
          <cell r="H45">
            <v>14</v>
          </cell>
          <cell r="I45">
            <v>76</v>
          </cell>
          <cell r="J45">
            <v>18</v>
          </cell>
          <cell r="K45">
            <v>145</v>
          </cell>
          <cell r="L45">
            <v>18</v>
          </cell>
          <cell r="M45">
            <v>107</v>
          </cell>
          <cell r="N45">
            <v>8</v>
          </cell>
          <cell r="O45">
            <v>75</v>
          </cell>
          <cell r="P45">
            <v>1</v>
          </cell>
          <cell r="Q45">
            <v>58</v>
          </cell>
          <cell r="R45">
            <v>1</v>
          </cell>
          <cell r="S45">
            <v>25</v>
          </cell>
          <cell r="U45" t="str">
            <v>64</v>
          </cell>
          <cell r="W45">
            <v>1</v>
          </cell>
          <cell r="X45">
            <v>38</v>
          </cell>
          <cell r="Y45">
            <v>28</v>
          </cell>
          <cell r="Z45">
            <v>112</v>
          </cell>
          <cell r="AA45">
            <v>84</v>
          </cell>
          <cell r="AB45">
            <v>95</v>
          </cell>
          <cell r="AC45">
            <v>86</v>
          </cell>
          <cell r="AD45">
            <v>78</v>
          </cell>
          <cell r="AE45">
            <v>58</v>
          </cell>
          <cell r="AF45">
            <v>52</v>
          </cell>
          <cell r="AG45">
            <v>38</v>
          </cell>
          <cell r="AH45">
            <v>25</v>
          </cell>
          <cell r="AI45">
            <v>31</v>
          </cell>
          <cell r="AJ45">
            <v>24</v>
          </cell>
          <cell r="AK45">
            <v>27</v>
          </cell>
          <cell r="AL45">
            <v>5</v>
          </cell>
          <cell r="AM45">
            <v>7</v>
          </cell>
        </row>
        <row r="46">
          <cell r="A46" t="str">
            <v>64</v>
          </cell>
          <cell r="G46">
            <v>1</v>
          </cell>
          <cell r="H46">
            <v>7</v>
          </cell>
          <cell r="I46">
            <v>23</v>
          </cell>
          <cell r="J46">
            <v>17</v>
          </cell>
          <cell r="K46">
            <v>48</v>
          </cell>
          <cell r="L46">
            <v>20</v>
          </cell>
          <cell r="M46">
            <v>57</v>
          </cell>
          <cell r="N46">
            <v>14</v>
          </cell>
          <cell r="O46">
            <v>48</v>
          </cell>
          <cell r="P46">
            <v>10</v>
          </cell>
          <cell r="Q46">
            <v>30</v>
          </cell>
          <cell r="R46">
            <v>4</v>
          </cell>
          <cell r="S46">
            <v>19</v>
          </cell>
          <cell r="U46" t="str">
            <v>65</v>
          </cell>
          <cell r="V46">
            <v>1</v>
          </cell>
          <cell r="X46">
            <v>28</v>
          </cell>
          <cell r="Y46">
            <v>17</v>
          </cell>
          <cell r="Z46">
            <v>121</v>
          </cell>
          <cell r="AA46">
            <v>79</v>
          </cell>
          <cell r="AB46">
            <v>105</v>
          </cell>
          <cell r="AC46">
            <v>74</v>
          </cell>
          <cell r="AD46">
            <v>94</v>
          </cell>
          <cell r="AE46">
            <v>59</v>
          </cell>
          <cell r="AF46">
            <v>42</v>
          </cell>
          <cell r="AG46">
            <v>33</v>
          </cell>
          <cell r="AH46">
            <v>19</v>
          </cell>
          <cell r="AI46">
            <v>20</v>
          </cell>
          <cell r="AJ46">
            <v>21</v>
          </cell>
          <cell r="AK46">
            <v>12</v>
          </cell>
          <cell r="AL46">
            <v>4</v>
          </cell>
          <cell r="AM46">
            <v>3</v>
          </cell>
        </row>
        <row r="47">
          <cell r="A47" t="str">
            <v>65</v>
          </cell>
          <cell r="F47">
            <v>2</v>
          </cell>
          <cell r="H47">
            <v>11</v>
          </cell>
          <cell r="I47">
            <v>11</v>
          </cell>
          <cell r="J47">
            <v>27</v>
          </cell>
          <cell r="K47">
            <v>45</v>
          </cell>
          <cell r="L47">
            <v>25</v>
          </cell>
          <cell r="M47">
            <v>51</v>
          </cell>
          <cell r="N47">
            <v>10</v>
          </cell>
          <cell r="O47">
            <v>29</v>
          </cell>
          <cell r="P47">
            <v>6</v>
          </cell>
          <cell r="Q47">
            <v>24</v>
          </cell>
          <cell r="R47">
            <v>5</v>
          </cell>
          <cell r="S47">
            <v>17</v>
          </cell>
          <cell r="U47" t="str">
            <v>66</v>
          </cell>
          <cell r="V47">
            <v>1</v>
          </cell>
          <cell r="X47">
            <v>13</v>
          </cell>
          <cell r="Y47">
            <v>23</v>
          </cell>
          <cell r="Z47">
            <v>64</v>
          </cell>
          <cell r="AA47">
            <v>69</v>
          </cell>
          <cell r="AB47">
            <v>85</v>
          </cell>
          <cell r="AC47">
            <v>59</v>
          </cell>
          <cell r="AD47">
            <v>73</v>
          </cell>
          <cell r="AE47">
            <v>46</v>
          </cell>
          <cell r="AF47">
            <v>28</v>
          </cell>
          <cell r="AG47">
            <v>29</v>
          </cell>
          <cell r="AH47">
            <v>18</v>
          </cell>
          <cell r="AI47">
            <v>12</v>
          </cell>
          <cell r="AJ47">
            <v>10</v>
          </cell>
          <cell r="AK47">
            <v>7</v>
          </cell>
          <cell r="AL47">
            <v>7</v>
          </cell>
          <cell r="AM47">
            <v>7</v>
          </cell>
        </row>
        <row r="48">
          <cell r="A48" t="str">
            <v>66</v>
          </cell>
          <cell r="G48">
            <v>5</v>
          </cell>
          <cell r="H48">
            <v>2</v>
          </cell>
          <cell r="I48">
            <v>15</v>
          </cell>
          <cell r="J48">
            <v>13</v>
          </cell>
          <cell r="K48">
            <v>36</v>
          </cell>
          <cell r="L48">
            <v>25</v>
          </cell>
          <cell r="M48">
            <v>45</v>
          </cell>
          <cell r="N48">
            <v>8</v>
          </cell>
          <cell r="O48">
            <v>28</v>
          </cell>
          <cell r="P48">
            <v>4</v>
          </cell>
          <cell r="Q48">
            <v>17</v>
          </cell>
          <cell r="R48">
            <v>2</v>
          </cell>
          <cell r="S48">
            <v>18</v>
          </cell>
          <cell r="U48" t="str">
            <v>67</v>
          </cell>
          <cell r="V48">
            <v>2</v>
          </cell>
          <cell r="W48">
            <v>1</v>
          </cell>
          <cell r="X48">
            <v>43</v>
          </cell>
          <cell r="Y48">
            <v>37</v>
          </cell>
          <cell r="Z48">
            <v>53</v>
          </cell>
          <cell r="AA48">
            <v>77</v>
          </cell>
          <cell r="AB48">
            <v>66</v>
          </cell>
          <cell r="AC48">
            <v>52</v>
          </cell>
          <cell r="AD48">
            <v>42</v>
          </cell>
          <cell r="AE48">
            <v>57</v>
          </cell>
          <cell r="AF48">
            <v>23</v>
          </cell>
          <cell r="AG48">
            <v>15</v>
          </cell>
          <cell r="AH48">
            <v>5</v>
          </cell>
          <cell r="AI48">
            <v>19</v>
          </cell>
          <cell r="AJ48">
            <v>5</v>
          </cell>
          <cell r="AK48">
            <v>13</v>
          </cell>
          <cell r="AM48">
            <v>4</v>
          </cell>
        </row>
        <row r="49">
          <cell r="A49" t="str">
            <v>67</v>
          </cell>
          <cell r="F49">
            <v>3</v>
          </cell>
          <cell r="G49">
            <v>1</v>
          </cell>
          <cell r="H49">
            <v>9</v>
          </cell>
          <cell r="I49">
            <v>24</v>
          </cell>
          <cell r="J49">
            <v>18</v>
          </cell>
          <cell r="K49">
            <v>30</v>
          </cell>
          <cell r="L49">
            <v>8</v>
          </cell>
          <cell r="M49">
            <v>37</v>
          </cell>
          <cell r="N49">
            <v>7</v>
          </cell>
          <cell r="O49">
            <v>24</v>
          </cell>
          <cell r="P49">
            <v>5</v>
          </cell>
          <cell r="Q49">
            <v>12</v>
          </cell>
          <cell r="S49">
            <v>7</v>
          </cell>
          <cell r="U49" t="str">
            <v>68</v>
          </cell>
          <cell r="V49">
            <v>1</v>
          </cell>
          <cell r="W49">
            <v>1</v>
          </cell>
          <cell r="X49">
            <v>18</v>
          </cell>
          <cell r="Y49">
            <v>19</v>
          </cell>
          <cell r="Z49">
            <v>40</v>
          </cell>
          <cell r="AA49">
            <v>34</v>
          </cell>
          <cell r="AB49">
            <v>43</v>
          </cell>
          <cell r="AC49">
            <v>44</v>
          </cell>
          <cell r="AD49">
            <v>36</v>
          </cell>
          <cell r="AE49">
            <v>40</v>
          </cell>
          <cell r="AF49">
            <v>20</v>
          </cell>
          <cell r="AG49">
            <v>14</v>
          </cell>
          <cell r="AH49">
            <v>9</v>
          </cell>
          <cell r="AI49">
            <v>9</v>
          </cell>
          <cell r="AJ49">
            <v>6</v>
          </cell>
          <cell r="AK49">
            <v>15</v>
          </cell>
          <cell r="AL49">
            <v>4</v>
          </cell>
          <cell r="AM49">
            <v>4</v>
          </cell>
        </row>
        <row r="50">
          <cell r="A50" t="str">
            <v>68</v>
          </cell>
          <cell r="G50">
            <v>2</v>
          </cell>
          <cell r="H50">
            <v>5</v>
          </cell>
          <cell r="I50">
            <v>16</v>
          </cell>
          <cell r="J50">
            <v>10</v>
          </cell>
          <cell r="K50">
            <v>36</v>
          </cell>
          <cell r="L50">
            <v>5</v>
          </cell>
          <cell r="M50">
            <v>21</v>
          </cell>
          <cell r="N50">
            <v>6</v>
          </cell>
          <cell r="O50">
            <v>17</v>
          </cell>
          <cell r="P50">
            <v>4</v>
          </cell>
          <cell r="Q50">
            <v>12</v>
          </cell>
          <cell r="S50">
            <v>11</v>
          </cell>
          <cell r="U50" t="str">
            <v>69</v>
          </cell>
          <cell r="X50">
            <v>11</v>
          </cell>
          <cell r="Y50">
            <v>5</v>
          </cell>
          <cell r="Z50">
            <v>39</v>
          </cell>
          <cell r="AA50">
            <v>36</v>
          </cell>
          <cell r="AB50">
            <v>39</v>
          </cell>
          <cell r="AC50">
            <v>35</v>
          </cell>
          <cell r="AD50">
            <v>29</v>
          </cell>
          <cell r="AE50">
            <v>32</v>
          </cell>
          <cell r="AF50">
            <v>12</v>
          </cell>
          <cell r="AG50">
            <v>14</v>
          </cell>
          <cell r="AH50">
            <v>7</v>
          </cell>
          <cell r="AI50">
            <v>13</v>
          </cell>
          <cell r="AJ50">
            <v>4</v>
          </cell>
          <cell r="AK50">
            <v>6</v>
          </cell>
          <cell r="AL50">
            <v>2</v>
          </cell>
          <cell r="AM50">
            <v>2</v>
          </cell>
        </row>
        <row r="51">
          <cell r="A51" t="str">
            <v>69</v>
          </cell>
          <cell r="F51">
            <v>2</v>
          </cell>
          <cell r="G51">
            <v>2</v>
          </cell>
          <cell r="H51">
            <v>4</v>
          </cell>
          <cell r="I51">
            <v>8</v>
          </cell>
          <cell r="J51">
            <v>11</v>
          </cell>
          <cell r="K51">
            <v>18</v>
          </cell>
          <cell r="L51">
            <v>7</v>
          </cell>
          <cell r="M51">
            <v>20</v>
          </cell>
          <cell r="N51">
            <v>4</v>
          </cell>
          <cell r="O51">
            <v>18</v>
          </cell>
          <cell r="P51">
            <v>2</v>
          </cell>
          <cell r="Q51">
            <v>8</v>
          </cell>
          <cell r="R51">
            <v>3</v>
          </cell>
          <cell r="S51">
            <v>8</v>
          </cell>
          <cell r="U51" t="str">
            <v>70</v>
          </cell>
          <cell r="V51">
            <v>1</v>
          </cell>
          <cell r="X51">
            <v>18</v>
          </cell>
          <cell r="Y51">
            <v>6</v>
          </cell>
          <cell r="Z51">
            <v>30</v>
          </cell>
          <cell r="AA51">
            <v>26</v>
          </cell>
          <cell r="AB51">
            <v>40</v>
          </cell>
          <cell r="AC51">
            <v>29</v>
          </cell>
          <cell r="AD51">
            <v>37</v>
          </cell>
          <cell r="AE51">
            <v>39</v>
          </cell>
          <cell r="AF51">
            <v>52</v>
          </cell>
          <cell r="AG51">
            <v>41</v>
          </cell>
          <cell r="AH51">
            <v>39</v>
          </cell>
          <cell r="AI51">
            <v>44</v>
          </cell>
          <cell r="AJ51">
            <v>28</v>
          </cell>
          <cell r="AK51">
            <v>30</v>
          </cell>
          <cell r="AL51">
            <v>10</v>
          </cell>
          <cell r="AM51">
            <v>10</v>
          </cell>
        </row>
        <row r="52">
          <cell r="A52" t="str">
            <v>70</v>
          </cell>
          <cell r="H52">
            <v>5</v>
          </cell>
          <cell r="I52">
            <v>2</v>
          </cell>
          <cell r="J52">
            <v>6</v>
          </cell>
          <cell r="K52">
            <v>2</v>
          </cell>
          <cell r="L52">
            <v>12</v>
          </cell>
          <cell r="M52">
            <v>25</v>
          </cell>
          <cell r="N52">
            <v>11</v>
          </cell>
          <cell r="O52">
            <v>29</v>
          </cell>
          <cell r="P52">
            <v>14</v>
          </cell>
          <cell r="Q52">
            <v>36</v>
          </cell>
          <cell r="R52">
            <v>5</v>
          </cell>
          <cell r="S52">
            <v>23</v>
          </cell>
          <cell r="U52" t="str">
            <v>71</v>
          </cell>
          <cell r="X52">
            <v>37</v>
          </cell>
          <cell r="Y52">
            <v>13</v>
          </cell>
          <cell r="Z52">
            <v>70</v>
          </cell>
          <cell r="AA52">
            <v>37</v>
          </cell>
          <cell r="AB52">
            <v>76</v>
          </cell>
          <cell r="AC52">
            <v>45</v>
          </cell>
          <cell r="AD52">
            <v>49</v>
          </cell>
          <cell r="AE52">
            <v>50</v>
          </cell>
          <cell r="AF52">
            <v>48</v>
          </cell>
          <cell r="AG52">
            <v>39</v>
          </cell>
          <cell r="AH52">
            <v>26</v>
          </cell>
          <cell r="AI52">
            <v>42</v>
          </cell>
          <cell r="AJ52">
            <v>32</v>
          </cell>
          <cell r="AK52">
            <v>35</v>
          </cell>
          <cell r="AL52">
            <v>2</v>
          </cell>
          <cell r="AM52">
            <v>9</v>
          </cell>
        </row>
        <row r="53">
          <cell r="A53" t="str">
            <v>71</v>
          </cell>
          <cell r="G53">
            <v>1</v>
          </cell>
          <cell r="H53">
            <v>4</v>
          </cell>
          <cell r="I53">
            <v>8</v>
          </cell>
          <cell r="J53">
            <v>11</v>
          </cell>
          <cell r="K53">
            <v>20</v>
          </cell>
          <cell r="L53">
            <v>8</v>
          </cell>
          <cell r="M53">
            <v>13</v>
          </cell>
          <cell r="N53">
            <v>21</v>
          </cell>
          <cell r="O53">
            <v>27</v>
          </cell>
          <cell r="P53">
            <v>11</v>
          </cell>
          <cell r="Q53">
            <v>27</v>
          </cell>
          <cell r="R53">
            <v>3</v>
          </cell>
          <cell r="S53">
            <v>26</v>
          </cell>
          <cell r="U53" t="str">
            <v>72</v>
          </cell>
          <cell r="Y53">
            <v>1</v>
          </cell>
          <cell r="Z53">
            <v>2</v>
          </cell>
          <cell r="AA53">
            <v>8</v>
          </cell>
          <cell r="AB53">
            <v>9</v>
          </cell>
          <cell r="AC53">
            <v>6</v>
          </cell>
          <cell r="AD53">
            <v>6</v>
          </cell>
          <cell r="AE53">
            <v>11</v>
          </cell>
          <cell r="AF53">
            <v>3</v>
          </cell>
          <cell r="AG53">
            <v>3</v>
          </cell>
          <cell r="AH53">
            <v>1</v>
          </cell>
          <cell r="AI53">
            <v>3</v>
          </cell>
          <cell r="AJ53">
            <v>2</v>
          </cell>
          <cell r="AK53">
            <v>2</v>
          </cell>
          <cell r="AL53">
            <v>1</v>
          </cell>
          <cell r="AM53">
            <v>1</v>
          </cell>
        </row>
        <row r="54">
          <cell r="A54" t="str">
            <v>72</v>
          </cell>
          <cell r="H54">
            <v>2</v>
          </cell>
          <cell r="J54">
            <v>1</v>
          </cell>
          <cell r="K54">
            <v>3</v>
          </cell>
          <cell r="M54">
            <v>4</v>
          </cell>
          <cell r="O54">
            <v>3</v>
          </cell>
          <cell r="P54">
            <v>3</v>
          </cell>
          <cell r="Q54">
            <v>4</v>
          </cell>
          <cell r="S54">
            <v>3</v>
          </cell>
          <cell r="U54" t="str">
            <v>73</v>
          </cell>
          <cell r="W54">
            <v>1</v>
          </cell>
          <cell r="X54">
            <v>1</v>
          </cell>
          <cell r="Z54">
            <v>5</v>
          </cell>
          <cell r="AA54">
            <v>1</v>
          </cell>
          <cell r="AB54">
            <v>1</v>
          </cell>
          <cell r="AC54">
            <v>3</v>
          </cell>
          <cell r="AD54">
            <v>2</v>
          </cell>
          <cell r="AE54">
            <v>4</v>
          </cell>
          <cell r="AF54">
            <v>3</v>
          </cell>
          <cell r="AH54">
            <v>3</v>
          </cell>
          <cell r="AI54">
            <v>4</v>
          </cell>
          <cell r="AK54">
            <v>2</v>
          </cell>
          <cell r="AL54">
            <v>1</v>
          </cell>
          <cell r="AM54">
            <v>1</v>
          </cell>
        </row>
        <row r="55">
          <cell r="A55" t="str">
            <v>73</v>
          </cell>
          <cell r="I55">
            <v>2</v>
          </cell>
          <cell r="K55">
            <v>1</v>
          </cell>
          <cell r="L55">
            <v>1</v>
          </cell>
          <cell r="M55">
            <v>3</v>
          </cell>
          <cell r="O55">
            <v>4</v>
          </cell>
          <cell r="P55">
            <v>4</v>
          </cell>
          <cell r="Q55">
            <v>6</v>
          </cell>
          <cell r="R55">
            <v>1</v>
          </cell>
          <cell r="S55">
            <v>4</v>
          </cell>
          <cell r="U55" t="str">
            <v>74</v>
          </cell>
          <cell r="W55">
            <v>3</v>
          </cell>
          <cell r="X55">
            <v>34</v>
          </cell>
          <cell r="Y55">
            <v>53</v>
          </cell>
          <cell r="Z55">
            <v>41</v>
          </cell>
          <cell r="AA55">
            <v>93</v>
          </cell>
          <cell r="AB55">
            <v>56</v>
          </cell>
          <cell r="AC55">
            <v>64</v>
          </cell>
          <cell r="AD55">
            <v>47</v>
          </cell>
          <cell r="AE55">
            <v>74</v>
          </cell>
          <cell r="AF55">
            <v>21</v>
          </cell>
          <cell r="AG55">
            <v>62</v>
          </cell>
          <cell r="AH55">
            <v>11</v>
          </cell>
          <cell r="AI55">
            <v>27</v>
          </cell>
          <cell r="AJ55">
            <v>7</v>
          </cell>
          <cell r="AK55">
            <v>20</v>
          </cell>
          <cell r="AL55">
            <v>2</v>
          </cell>
          <cell r="AM55">
            <v>3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19</v>
          </cell>
          <cell r="J56">
            <v>13</v>
          </cell>
          <cell r="K56">
            <v>27</v>
          </cell>
          <cell r="L56">
            <v>7</v>
          </cell>
          <cell r="M56">
            <v>32</v>
          </cell>
          <cell r="N56">
            <v>3</v>
          </cell>
          <cell r="O56">
            <v>21</v>
          </cell>
          <cell r="P56">
            <v>4</v>
          </cell>
          <cell r="Q56">
            <v>18</v>
          </cell>
          <cell r="R56">
            <v>1</v>
          </cell>
          <cell r="S56">
            <v>14</v>
          </cell>
          <cell r="U56" t="str">
            <v>76</v>
          </cell>
          <cell r="AA56">
            <v>1</v>
          </cell>
          <cell r="AB56">
            <v>3</v>
          </cell>
          <cell r="AE56">
            <v>2</v>
          </cell>
          <cell r="AF56">
            <v>1</v>
          </cell>
          <cell r="AG56">
            <v>4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K57">
            <v>3</v>
          </cell>
          <cell r="M57">
            <v>1</v>
          </cell>
          <cell r="N57">
            <v>2</v>
          </cell>
          <cell r="O57">
            <v>5</v>
          </cell>
          <cell r="P57">
            <v>1</v>
          </cell>
          <cell r="Q57">
            <v>1</v>
          </cell>
          <cell r="R57">
            <v>1</v>
          </cell>
          <cell r="S57">
            <v>4</v>
          </cell>
          <cell r="U57" t="str">
            <v>77</v>
          </cell>
          <cell r="Z57">
            <v>1</v>
          </cell>
          <cell r="AA57">
            <v>2</v>
          </cell>
          <cell r="AC57">
            <v>1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4</v>
          </cell>
          <cell r="N58">
            <v>2</v>
          </cell>
          <cell r="O58">
            <v>2</v>
          </cell>
          <cell r="P58">
            <v>1</v>
          </cell>
          <cell r="Q58">
            <v>1</v>
          </cell>
          <cell r="S58">
            <v>2</v>
          </cell>
          <cell r="U58" t="str">
            <v>85</v>
          </cell>
          <cell r="V58">
            <v>1</v>
          </cell>
          <cell r="W58">
            <v>2</v>
          </cell>
          <cell r="X58">
            <v>32</v>
          </cell>
          <cell r="Y58">
            <v>19</v>
          </cell>
          <cell r="Z58">
            <v>48</v>
          </cell>
          <cell r="AA58">
            <v>35</v>
          </cell>
          <cell r="AB58">
            <v>41</v>
          </cell>
          <cell r="AC58">
            <v>33</v>
          </cell>
          <cell r="AD58">
            <v>20</v>
          </cell>
          <cell r="AE58">
            <v>24</v>
          </cell>
          <cell r="AF58">
            <v>24</v>
          </cell>
          <cell r="AG58">
            <v>11</v>
          </cell>
          <cell r="AH58">
            <v>14</v>
          </cell>
          <cell r="AI58">
            <v>13</v>
          </cell>
          <cell r="AJ58">
            <v>31</v>
          </cell>
          <cell r="AK58">
            <v>18</v>
          </cell>
          <cell r="AL58">
            <v>7</v>
          </cell>
          <cell r="AM58">
            <v>7</v>
          </cell>
        </row>
        <row r="59">
          <cell r="A59" t="str">
            <v>85</v>
          </cell>
          <cell r="F59">
            <v>1</v>
          </cell>
          <cell r="G59">
            <v>1</v>
          </cell>
          <cell r="H59">
            <v>5</v>
          </cell>
          <cell r="I59">
            <v>8</v>
          </cell>
          <cell r="J59">
            <v>10</v>
          </cell>
          <cell r="K59">
            <v>14</v>
          </cell>
          <cell r="L59">
            <v>7</v>
          </cell>
          <cell r="M59">
            <v>15</v>
          </cell>
          <cell r="N59">
            <v>8</v>
          </cell>
          <cell r="O59">
            <v>21</v>
          </cell>
          <cell r="P59">
            <v>9</v>
          </cell>
          <cell r="Q59">
            <v>20</v>
          </cell>
          <cell r="R59">
            <v>2</v>
          </cell>
          <cell r="S59">
            <v>18</v>
          </cell>
          <cell r="U59" t="str">
            <v>86</v>
          </cell>
          <cell r="V59">
            <v>1</v>
          </cell>
          <cell r="X59">
            <v>31</v>
          </cell>
          <cell r="Y59">
            <v>18</v>
          </cell>
          <cell r="Z59">
            <v>64</v>
          </cell>
          <cell r="AA59">
            <v>54</v>
          </cell>
          <cell r="AB59">
            <v>61</v>
          </cell>
          <cell r="AC59">
            <v>33</v>
          </cell>
          <cell r="AD59">
            <v>44</v>
          </cell>
          <cell r="AE59">
            <v>29</v>
          </cell>
          <cell r="AF59">
            <v>27</v>
          </cell>
          <cell r="AG59">
            <v>19</v>
          </cell>
          <cell r="AH59">
            <v>15</v>
          </cell>
          <cell r="AI59">
            <v>8</v>
          </cell>
          <cell r="AJ59">
            <v>16</v>
          </cell>
          <cell r="AK59">
            <v>19</v>
          </cell>
          <cell r="AL59">
            <v>7</v>
          </cell>
          <cell r="AM59">
            <v>8</v>
          </cell>
        </row>
        <row r="60">
          <cell r="A60" t="str">
            <v>86</v>
          </cell>
          <cell r="F60">
            <v>3</v>
          </cell>
          <cell r="G60">
            <v>2</v>
          </cell>
          <cell r="H60">
            <v>14</v>
          </cell>
          <cell r="I60">
            <v>18</v>
          </cell>
          <cell r="J60">
            <v>20</v>
          </cell>
          <cell r="K60">
            <v>20</v>
          </cell>
          <cell r="L60">
            <v>19</v>
          </cell>
          <cell r="M60">
            <v>33</v>
          </cell>
          <cell r="N60">
            <v>17</v>
          </cell>
          <cell r="O60">
            <v>29</v>
          </cell>
          <cell r="P60">
            <v>10</v>
          </cell>
          <cell r="Q60">
            <v>33</v>
          </cell>
          <cell r="R60">
            <v>7</v>
          </cell>
          <cell r="S60">
            <v>27</v>
          </cell>
          <cell r="U60" t="str">
            <v>87</v>
          </cell>
          <cell r="X60">
            <v>16</v>
          </cell>
          <cell r="Y60">
            <v>18</v>
          </cell>
          <cell r="Z60">
            <v>50</v>
          </cell>
          <cell r="AA60">
            <v>37</v>
          </cell>
          <cell r="AB60">
            <v>50</v>
          </cell>
          <cell r="AC60">
            <v>32</v>
          </cell>
          <cell r="AD60">
            <v>39</v>
          </cell>
          <cell r="AE60">
            <v>18</v>
          </cell>
          <cell r="AF60">
            <v>27</v>
          </cell>
          <cell r="AG60">
            <v>20</v>
          </cell>
          <cell r="AH60">
            <v>21</v>
          </cell>
          <cell r="AI60">
            <v>13</v>
          </cell>
          <cell r="AJ60">
            <v>29</v>
          </cell>
          <cell r="AK60">
            <v>10</v>
          </cell>
          <cell r="AL60">
            <v>10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7</v>
          </cell>
          <cell r="I61">
            <v>7</v>
          </cell>
          <cell r="J61">
            <v>23</v>
          </cell>
          <cell r="K61">
            <v>21</v>
          </cell>
          <cell r="L61">
            <v>18</v>
          </cell>
          <cell r="M61">
            <v>21</v>
          </cell>
          <cell r="N61">
            <v>6</v>
          </cell>
          <cell r="O61">
            <v>24</v>
          </cell>
          <cell r="P61">
            <v>7</v>
          </cell>
          <cell r="Q61">
            <v>33</v>
          </cell>
          <cell r="R61">
            <v>7</v>
          </cell>
          <cell r="S61">
            <v>16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49</v>
          </cell>
          <cell r="E2">
            <v>49.399061032863798</v>
          </cell>
          <cell r="I2" t="str">
            <v>01</v>
          </cell>
          <cell r="J2">
            <v>50</v>
          </cell>
          <cell r="K2">
            <v>51.106267029972699</v>
          </cell>
          <cell r="O2" t="str">
            <v>01</v>
          </cell>
          <cell r="P2">
            <v>50</v>
          </cell>
          <cell r="Q2">
            <v>50.479310344827603</v>
          </cell>
        </row>
        <row r="3">
          <cell r="C3" t="str">
            <v>02</v>
          </cell>
          <cell r="D3">
            <v>44</v>
          </cell>
          <cell r="E3">
            <v>47.395348837209298</v>
          </cell>
          <cell r="I3" t="str">
            <v>02</v>
          </cell>
          <cell r="J3">
            <v>52</v>
          </cell>
          <cell r="K3">
            <v>52.098191214470297</v>
          </cell>
          <cell r="O3" t="str">
            <v>02</v>
          </cell>
          <cell r="P3">
            <v>49</v>
          </cell>
          <cell r="Q3">
            <v>50.922480620155</v>
          </cell>
        </row>
        <row r="4">
          <cell r="C4" t="str">
            <v>03</v>
          </cell>
          <cell r="D4">
            <v>50</v>
          </cell>
          <cell r="E4">
            <v>51.2173913043478</v>
          </cell>
          <cell r="I4" t="str">
            <v>03</v>
          </cell>
          <cell r="J4">
            <v>51</v>
          </cell>
          <cell r="K4">
            <v>52.284210526315803</v>
          </cell>
          <cell r="O4" t="str">
            <v>03</v>
          </cell>
          <cell r="P4">
            <v>51</v>
          </cell>
          <cell r="Q4">
            <v>52.0762711864407</v>
          </cell>
        </row>
        <row r="5">
          <cell r="C5" t="str">
            <v>04</v>
          </cell>
          <cell r="D5">
            <v>44</v>
          </cell>
          <cell r="E5">
            <v>45.571428571428598</v>
          </cell>
          <cell r="I5" t="str">
            <v>04</v>
          </cell>
          <cell r="J5">
            <v>56</v>
          </cell>
          <cell r="K5">
            <v>54.926605504587201</v>
          </cell>
          <cell r="O5" t="str">
            <v>04</v>
          </cell>
          <cell r="P5">
            <v>53.5</v>
          </cell>
          <cell r="Q5">
            <v>53.415384615384603</v>
          </cell>
        </row>
        <row r="6">
          <cell r="C6" t="str">
            <v>05</v>
          </cell>
          <cell r="D6">
            <v>46</v>
          </cell>
          <cell r="E6">
            <v>47.382352941176499</v>
          </cell>
          <cell r="I6" t="str">
            <v>05</v>
          </cell>
          <cell r="J6">
            <v>53</v>
          </cell>
          <cell r="K6">
            <v>53.189931350114399</v>
          </cell>
          <cell r="O6" t="str">
            <v>05</v>
          </cell>
          <cell r="P6">
            <v>51</v>
          </cell>
          <cell r="Q6">
            <v>52.090909090909101</v>
          </cell>
        </row>
        <row r="7">
          <cell r="C7" t="str">
            <v>06</v>
          </cell>
          <cell r="D7">
            <v>48</v>
          </cell>
          <cell r="E7">
            <v>49.059405940594097</v>
          </cell>
          <cell r="I7" t="str">
            <v>06</v>
          </cell>
          <cell r="J7">
            <v>53</v>
          </cell>
          <cell r="K7">
            <v>53.524539877300597</v>
          </cell>
          <cell r="O7" t="str">
            <v>06</v>
          </cell>
          <cell r="P7">
            <v>51</v>
          </cell>
          <cell r="Q7">
            <v>52.468384074941497</v>
          </cell>
        </row>
        <row r="8">
          <cell r="C8" t="str">
            <v>07</v>
          </cell>
          <cell r="D8">
            <v>56</v>
          </cell>
          <cell r="E8">
            <v>55.669811320754697</v>
          </cell>
          <cell r="I8" t="str">
            <v>07</v>
          </cell>
          <cell r="J8">
            <v>59</v>
          </cell>
          <cell r="K8">
            <v>58.007633587786302</v>
          </cell>
          <cell r="O8" t="str">
            <v>07</v>
          </cell>
          <cell r="P8">
            <v>58</v>
          </cell>
          <cell r="Q8">
            <v>56.962025316455701</v>
          </cell>
        </row>
        <row r="9">
          <cell r="C9" t="str">
            <v>08</v>
          </cell>
          <cell r="D9">
            <v>55</v>
          </cell>
          <cell r="E9">
            <v>55.42</v>
          </cell>
          <cell r="I9" t="str">
            <v>08</v>
          </cell>
          <cell r="J9">
            <v>56.5</v>
          </cell>
          <cell r="K9">
            <v>56.3055555555556</v>
          </cell>
          <cell r="O9" t="str">
            <v>08</v>
          </cell>
          <cell r="P9">
            <v>56</v>
          </cell>
          <cell r="Q9">
            <v>55.942622950819697</v>
          </cell>
        </row>
        <row r="10">
          <cell r="C10" t="str">
            <v>09</v>
          </cell>
          <cell r="D10">
            <v>56</v>
          </cell>
          <cell r="E10">
            <v>55.125748502994</v>
          </cell>
          <cell r="I10" t="str">
            <v>09</v>
          </cell>
          <cell r="J10">
            <v>58</v>
          </cell>
          <cell r="K10">
            <v>57.322429906542098</v>
          </cell>
          <cell r="O10" t="str">
            <v>09</v>
          </cell>
          <cell r="P10">
            <v>57</v>
          </cell>
          <cell r="Q10">
            <v>56.359580052493399</v>
          </cell>
        </row>
        <row r="11">
          <cell r="C11" t="str">
            <v>10</v>
          </cell>
          <cell r="D11">
            <v>52.5</v>
          </cell>
          <cell r="E11">
            <v>53.7631578947368</v>
          </cell>
          <cell r="I11" t="str">
            <v>10</v>
          </cell>
          <cell r="J11">
            <v>56.5</v>
          </cell>
          <cell r="K11">
            <v>55.0833333333333</v>
          </cell>
          <cell r="O11" t="str">
            <v>10</v>
          </cell>
          <cell r="P11">
            <v>54</v>
          </cell>
          <cell r="Q11">
            <v>54.5</v>
          </cell>
        </row>
        <row r="12">
          <cell r="C12" t="str">
            <v>11</v>
          </cell>
          <cell r="D12">
            <v>55</v>
          </cell>
          <cell r="E12">
            <v>54.303317535544998</v>
          </cell>
          <cell r="I12" t="str">
            <v>11</v>
          </cell>
          <cell r="J12">
            <v>57</v>
          </cell>
          <cell r="K12">
            <v>56.352331606217597</v>
          </cell>
          <cell r="O12" t="str">
            <v>11</v>
          </cell>
          <cell r="P12">
            <v>56</v>
          </cell>
          <cell r="Q12">
            <v>55.282178217821802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59</v>
          </cell>
          <cell r="K13">
            <v>58.323529411764703</v>
          </cell>
          <cell r="O13" t="str">
            <v>12</v>
          </cell>
          <cell r="P13">
            <v>59</v>
          </cell>
          <cell r="Q13">
            <v>57.762711864406803</v>
          </cell>
        </row>
        <row r="14">
          <cell r="C14" t="str">
            <v>13</v>
          </cell>
          <cell r="D14">
            <v>59.5</v>
          </cell>
          <cell r="E14">
            <v>57.1</v>
          </cell>
          <cell r="I14" t="str">
            <v>13</v>
          </cell>
          <cell r="J14">
            <v>55</v>
          </cell>
          <cell r="K14">
            <v>56.35</v>
          </cell>
          <cell r="O14" t="str">
            <v>13</v>
          </cell>
          <cell r="P14">
            <v>57.5</v>
          </cell>
          <cell r="Q14">
            <v>56.725000000000001</v>
          </cell>
        </row>
        <row r="15">
          <cell r="C15" t="str">
            <v>14</v>
          </cell>
          <cell r="D15">
            <v>55</v>
          </cell>
          <cell r="E15">
            <v>55.176923076923103</v>
          </cell>
          <cell r="I15" t="str">
            <v>14</v>
          </cell>
          <cell r="J15">
            <v>57</v>
          </cell>
          <cell r="K15">
            <v>55.764227642276403</v>
          </cell>
          <cell r="O15" t="str">
            <v>14</v>
          </cell>
          <cell r="P15">
            <v>56</v>
          </cell>
          <cell r="Q15">
            <v>55.462450592885403</v>
          </cell>
        </row>
        <row r="16">
          <cell r="C16" t="str">
            <v>15</v>
          </cell>
          <cell r="D16">
            <v>59</v>
          </cell>
          <cell r="E16">
            <v>58.6216216216216</v>
          </cell>
          <cell r="I16" t="str">
            <v>15</v>
          </cell>
          <cell r="J16">
            <v>62</v>
          </cell>
          <cell r="K16">
            <v>59.095238095238102</v>
          </cell>
          <cell r="O16" t="str">
            <v>15</v>
          </cell>
          <cell r="P16">
            <v>61</v>
          </cell>
          <cell r="Q16">
            <v>58.950413223140501</v>
          </cell>
        </row>
        <row r="17">
          <cell r="C17" t="str">
            <v>16</v>
          </cell>
          <cell r="D17">
            <v>52</v>
          </cell>
          <cell r="E17">
            <v>52.921428571428599</v>
          </cell>
          <cell r="I17" t="str">
            <v>16</v>
          </cell>
          <cell r="J17">
            <v>56</v>
          </cell>
          <cell r="K17">
            <v>55.087557603686598</v>
          </cell>
          <cell r="O17" t="str">
            <v>16</v>
          </cell>
          <cell r="P17">
            <v>55</v>
          </cell>
          <cell r="Q17">
            <v>54.238095238095198</v>
          </cell>
        </row>
        <row r="18">
          <cell r="C18" t="str">
            <v>17</v>
          </cell>
          <cell r="D18">
            <v>59</v>
          </cell>
          <cell r="E18">
            <v>57.181818181818201</v>
          </cell>
          <cell r="I18" t="str">
            <v>17</v>
          </cell>
          <cell r="J18">
            <v>57</v>
          </cell>
          <cell r="K18">
            <v>56.320610687022899</v>
          </cell>
          <cell r="O18" t="str">
            <v>17</v>
          </cell>
          <cell r="P18">
            <v>57.5</v>
          </cell>
          <cell r="Q18">
            <v>56.493902439024403</v>
          </cell>
        </row>
        <row r="19">
          <cell r="C19" t="str">
            <v>18</v>
          </cell>
          <cell r="D19">
            <v>57</v>
          </cell>
          <cell r="E19">
            <v>56.309090909090898</v>
          </cell>
          <cell r="I19" t="str">
            <v>18</v>
          </cell>
          <cell r="J19">
            <v>58</v>
          </cell>
          <cell r="K19">
            <v>57.320610687022899</v>
          </cell>
          <cell r="O19" t="str">
            <v>18</v>
          </cell>
          <cell r="P19">
            <v>57</v>
          </cell>
          <cell r="Q19">
            <v>57.021505376344102</v>
          </cell>
        </row>
        <row r="20">
          <cell r="C20" t="str">
            <v>19</v>
          </cell>
          <cell r="D20">
            <v>57</v>
          </cell>
          <cell r="E20">
            <v>55.394736842105303</v>
          </cell>
          <cell r="I20" t="str">
            <v>19</v>
          </cell>
          <cell r="J20">
            <v>57</v>
          </cell>
          <cell r="K20">
            <v>56.289156626505999</v>
          </cell>
          <cell r="O20" t="str">
            <v>19</v>
          </cell>
          <cell r="P20">
            <v>57</v>
          </cell>
          <cell r="Q20">
            <v>56.008264462809898</v>
          </cell>
        </row>
        <row r="21">
          <cell r="C21" t="str">
            <v>20</v>
          </cell>
          <cell r="D21">
            <v>56</v>
          </cell>
          <cell r="E21">
            <v>56.384615384615401</v>
          </cell>
          <cell r="I21" t="str">
            <v>20</v>
          </cell>
          <cell r="J21">
            <v>60</v>
          </cell>
          <cell r="K21">
            <v>57.779661016949198</v>
          </cell>
          <cell r="O21" t="str">
            <v>20</v>
          </cell>
          <cell r="P21">
            <v>59.5</v>
          </cell>
          <cell r="Q21">
            <v>57.5277777777778</v>
          </cell>
        </row>
        <row r="22">
          <cell r="C22" t="str">
            <v>21</v>
          </cell>
          <cell r="D22">
            <v>55</v>
          </cell>
          <cell r="E22">
            <v>55.066666666666698</v>
          </cell>
          <cell r="I22" t="str">
            <v>21</v>
          </cell>
          <cell r="J22">
            <v>56</v>
          </cell>
          <cell r="K22">
            <v>55.349726775956299</v>
          </cell>
          <cell r="O22" t="str">
            <v>21</v>
          </cell>
          <cell r="P22">
            <v>55</v>
          </cell>
          <cell r="Q22">
            <v>55.256410256410298</v>
          </cell>
        </row>
        <row r="23">
          <cell r="C23" t="str">
            <v>22</v>
          </cell>
          <cell r="D23">
            <v>58</v>
          </cell>
          <cell r="E23">
            <v>56.446428571428598</v>
          </cell>
          <cell r="I23" t="str">
            <v>22</v>
          </cell>
          <cell r="J23">
            <v>56</v>
          </cell>
          <cell r="K23">
            <v>55.720257234726702</v>
          </cell>
          <cell r="O23" t="str">
            <v>22</v>
          </cell>
          <cell r="P23">
            <v>56</v>
          </cell>
          <cell r="Q23">
            <v>55.912529550827401</v>
          </cell>
        </row>
        <row r="24">
          <cell r="C24" t="str">
            <v>23</v>
          </cell>
          <cell r="D24">
            <v>53</v>
          </cell>
          <cell r="E24">
            <v>54.068965517241402</v>
          </cell>
          <cell r="I24" t="str">
            <v>23</v>
          </cell>
          <cell r="J24">
            <v>55</v>
          </cell>
          <cell r="K24">
            <v>55.224880382775098</v>
          </cell>
          <cell r="O24" t="str">
            <v>23</v>
          </cell>
          <cell r="P24">
            <v>55</v>
          </cell>
          <cell r="Q24">
            <v>54.973782771535603</v>
          </cell>
        </row>
        <row r="25">
          <cell r="C25" t="str">
            <v>24</v>
          </cell>
          <cell r="D25">
            <v>54</v>
          </cell>
          <cell r="E25">
            <v>54.5</v>
          </cell>
          <cell r="I25" t="str">
            <v>24</v>
          </cell>
          <cell r="J25">
            <v>59</v>
          </cell>
          <cell r="K25">
            <v>56.831168831168803</v>
          </cell>
          <cell r="O25" t="str">
            <v>24</v>
          </cell>
          <cell r="P25">
            <v>57</v>
          </cell>
          <cell r="Q25">
            <v>56.277227722772302</v>
          </cell>
        </row>
        <row r="26">
          <cell r="C26" t="str">
            <v>25</v>
          </cell>
          <cell r="D26">
            <v>48</v>
          </cell>
          <cell r="E26">
            <v>49.8611111111111</v>
          </cell>
          <cell r="I26" t="str">
            <v>25</v>
          </cell>
          <cell r="J26">
            <v>52</v>
          </cell>
          <cell r="K26">
            <v>51.5416666666667</v>
          </cell>
          <cell r="O26" t="str">
            <v>25</v>
          </cell>
          <cell r="P26">
            <v>51</v>
          </cell>
          <cell r="Q26">
            <v>51.429629629629602</v>
          </cell>
        </row>
        <row r="27">
          <cell r="C27" t="str">
            <v>26</v>
          </cell>
          <cell r="D27">
            <v>49.5</v>
          </cell>
          <cell r="E27">
            <v>50.3913043478261</v>
          </cell>
          <cell r="I27" t="str">
            <v>26</v>
          </cell>
          <cell r="J27">
            <v>50</v>
          </cell>
          <cell r="K27">
            <v>50.4681647940075</v>
          </cell>
          <cell r="O27" t="str">
            <v>26</v>
          </cell>
          <cell r="P27">
            <v>50</v>
          </cell>
          <cell r="Q27">
            <v>50.4568690095847</v>
          </cell>
        </row>
        <row r="28">
          <cell r="C28" t="str">
            <v>27</v>
          </cell>
          <cell r="D28">
            <v>52</v>
          </cell>
          <cell r="E28">
            <v>52.311475409836099</v>
          </cell>
          <cell r="I28" t="str">
            <v>27</v>
          </cell>
          <cell r="J28">
            <v>50</v>
          </cell>
          <cell r="K28">
            <v>50.871595330739297</v>
          </cell>
          <cell r="O28" t="str">
            <v>27</v>
          </cell>
          <cell r="P28">
            <v>50</v>
          </cell>
          <cell r="Q28">
            <v>51.147798742138399</v>
          </cell>
        </row>
        <row r="29">
          <cell r="C29" t="str">
            <v>28</v>
          </cell>
          <cell r="D29">
            <v>50</v>
          </cell>
          <cell r="E29">
            <v>50.590909090909101</v>
          </cell>
          <cell r="I29" t="str">
            <v>28</v>
          </cell>
          <cell r="J29">
            <v>50</v>
          </cell>
          <cell r="K29">
            <v>51.634090909090901</v>
          </cell>
          <cell r="O29" t="str">
            <v>28</v>
          </cell>
          <cell r="P29">
            <v>50</v>
          </cell>
          <cell r="Q29">
            <v>51.498023715415002</v>
          </cell>
        </row>
        <row r="30">
          <cell r="C30" t="str">
            <v>29</v>
          </cell>
          <cell r="D30">
            <v>48.5</v>
          </cell>
          <cell r="E30">
            <v>49.6875</v>
          </cell>
          <cell r="I30" t="str">
            <v>29</v>
          </cell>
          <cell r="J30">
            <v>52</v>
          </cell>
          <cell r="K30">
            <v>53</v>
          </cell>
          <cell r="O30" t="str">
            <v>29</v>
          </cell>
          <cell r="P30">
            <v>52</v>
          </cell>
          <cell r="Q30">
            <v>52.705555555555598</v>
          </cell>
        </row>
        <row r="31">
          <cell r="C31" t="str">
            <v>30</v>
          </cell>
          <cell r="D31">
            <v>50</v>
          </cell>
          <cell r="E31">
            <v>50.878787878787897</v>
          </cell>
          <cell r="I31" t="str">
            <v>30</v>
          </cell>
          <cell r="J31">
            <v>50</v>
          </cell>
          <cell r="K31">
            <v>51.248756218905498</v>
          </cell>
          <cell r="O31" t="str">
            <v>30</v>
          </cell>
          <cell r="P31">
            <v>50</v>
          </cell>
          <cell r="Q31">
            <v>51.196581196581199</v>
          </cell>
        </row>
        <row r="32">
          <cell r="C32" t="str">
            <v>31</v>
          </cell>
          <cell r="D32">
            <v>46</v>
          </cell>
          <cell r="E32">
            <v>48.656716417910403</v>
          </cell>
          <cell r="I32" t="str">
            <v>31</v>
          </cell>
          <cell r="J32">
            <v>49</v>
          </cell>
          <cell r="K32">
            <v>50.900369003690003</v>
          </cell>
          <cell r="O32" t="str">
            <v>31</v>
          </cell>
          <cell r="P32">
            <v>48</v>
          </cell>
          <cell r="Q32">
            <v>50.455621301775103</v>
          </cell>
        </row>
        <row r="33">
          <cell r="C33" t="str">
            <v>32</v>
          </cell>
          <cell r="D33">
            <v>50</v>
          </cell>
          <cell r="E33">
            <v>50.2</v>
          </cell>
          <cell r="I33" t="str">
            <v>32</v>
          </cell>
          <cell r="J33">
            <v>49</v>
          </cell>
          <cell r="K33">
            <v>51.212418300653603</v>
          </cell>
          <cell r="O33" t="str">
            <v>32</v>
          </cell>
          <cell r="P33">
            <v>49</v>
          </cell>
          <cell r="Q33">
            <v>50.9630541871921</v>
          </cell>
        </row>
        <row r="34">
          <cell r="C34" t="str">
            <v>33</v>
          </cell>
          <cell r="D34">
            <v>47</v>
          </cell>
          <cell r="E34">
            <v>48.422535211267601</v>
          </cell>
          <cell r="I34" t="str">
            <v>33</v>
          </cell>
          <cell r="J34">
            <v>50</v>
          </cell>
          <cell r="K34">
            <v>51.409836065573799</v>
          </cell>
          <cell r="O34" t="str">
            <v>33</v>
          </cell>
          <cell r="P34">
            <v>49</v>
          </cell>
          <cell r="Q34">
            <v>50.736507936507898</v>
          </cell>
        </row>
        <row r="35">
          <cell r="C35" t="str">
            <v>34</v>
          </cell>
          <cell r="D35">
            <v>51</v>
          </cell>
          <cell r="E35">
            <v>51.357142857142897</v>
          </cell>
          <cell r="I35" t="str">
            <v>34</v>
          </cell>
          <cell r="J35">
            <v>50</v>
          </cell>
          <cell r="K35">
            <v>51.210526315789501</v>
          </cell>
          <cell r="O35" t="str">
            <v>34</v>
          </cell>
          <cell r="P35">
            <v>50</v>
          </cell>
          <cell r="Q35">
            <v>51.239436619718298</v>
          </cell>
        </row>
        <row r="36">
          <cell r="C36" t="str">
            <v>35</v>
          </cell>
          <cell r="D36">
            <v>47</v>
          </cell>
          <cell r="E36">
            <v>48.2</v>
          </cell>
          <cell r="I36" t="str">
            <v>35</v>
          </cell>
          <cell r="J36">
            <v>54</v>
          </cell>
          <cell r="K36">
            <v>53.9212121212121</v>
          </cell>
          <cell r="O36" t="str">
            <v>35</v>
          </cell>
          <cell r="P36">
            <v>53</v>
          </cell>
          <cell r="Q36">
            <v>53.302702702702703</v>
          </cell>
        </row>
        <row r="37">
          <cell r="C37" t="str">
            <v>36</v>
          </cell>
          <cell r="D37">
            <v>48</v>
          </cell>
          <cell r="E37">
            <v>50.090909090909101</v>
          </cell>
          <cell r="I37" t="str">
            <v>36</v>
          </cell>
          <cell r="J37">
            <v>53</v>
          </cell>
          <cell r="K37">
            <v>53.162162162162197</v>
          </cell>
          <cell r="O37" t="str">
            <v>36</v>
          </cell>
          <cell r="P37">
            <v>52</v>
          </cell>
          <cell r="Q37">
            <v>52.885245901639301</v>
          </cell>
        </row>
        <row r="38">
          <cell r="C38" t="str">
            <v>37</v>
          </cell>
          <cell r="D38">
            <v>52</v>
          </cell>
          <cell r="E38">
            <v>53.214285714285701</v>
          </cell>
          <cell r="I38" t="str">
            <v>37</v>
          </cell>
          <cell r="J38">
            <v>51.5</v>
          </cell>
          <cell r="K38">
            <v>53.04</v>
          </cell>
          <cell r="O38" t="str">
            <v>37</v>
          </cell>
          <cell r="P38">
            <v>51.5</v>
          </cell>
          <cell r="Q38">
            <v>53.078125</v>
          </cell>
        </row>
        <row r="39">
          <cell r="C39" t="str">
            <v>60</v>
          </cell>
          <cell r="D39">
            <v>49</v>
          </cell>
          <cell r="E39">
            <v>50.161290322580598</v>
          </cell>
          <cell r="I39" t="str">
            <v>60</v>
          </cell>
          <cell r="J39">
            <v>52</v>
          </cell>
          <cell r="K39">
            <v>51.9345930232558</v>
          </cell>
          <cell r="O39" t="str">
            <v>60</v>
          </cell>
          <cell r="P39">
            <v>51</v>
          </cell>
          <cell r="Q39">
            <v>51.787999999999997</v>
          </cell>
        </row>
        <row r="40">
          <cell r="C40" t="str">
            <v>61</v>
          </cell>
          <cell r="D40">
            <v>49.5</v>
          </cell>
          <cell r="E40">
            <v>49.685185185185198</v>
          </cell>
          <cell r="I40" t="str">
            <v>61</v>
          </cell>
          <cell r="J40">
            <v>51</v>
          </cell>
          <cell r="K40">
            <v>51.159329140461203</v>
          </cell>
          <cell r="O40" t="str">
            <v>61</v>
          </cell>
          <cell r="P40">
            <v>50</v>
          </cell>
          <cell r="Q40">
            <v>51.0094161958569</v>
          </cell>
        </row>
        <row r="41">
          <cell r="C41" t="str">
            <v>62</v>
          </cell>
          <cell r="D41">
            <v>49</v>
          </cell>
          <cell r="E41">
            <v>49.738095238095198</v>
          </cell>
          <cell r="I41" t="str">
            <v>62</v>
          </cell>
          <cell r="J41">
            <v>52</v>
          </cell>
          <cell r="K41">
            <v>52.8333333333333</v>
          </cell>
          <cell r="O41" t="str">
            <v>62</v>
          </cell>
          <cell r="P41">
            <v>51</v>
          </cell>
          <cell r="Q41">
            <v>52.15625</v>
          </cell>
        </row>
        <row r="42">
          <cell r="C42" t="str">
            <v>63</v>
          </cell>
          <cell r="D42">
            <v>49</v>
          </cell>
          <cell r="E42">
            <v>49.316666666666698</v>
          </cell>
          <cell r="I42" t="str">
            <v>63</v>
          </cell>
          <cell r="J42">
            <v>50</v>
          </cell>
          <cell r="K42">
            <v>51.297786720321902</v>
          </cell>
          <cell r="O42" t="str">
            <v>63</v>
          </cell>
          <cell r="P42">
            <v>50</v>
          </cell>
          <cell r="Q42">
            <v>51.0843806104129</v>
          </cell>
        </row>
        <row r="43">
          <cell r="C43" t="str">
            <v>64</v>
          </cell>
          <cell r="D43">
            <v>51.5</v>
          </cell>
          <cell r="E43">
            <v>53.1666666666667</v>
          </cell>
          <cell r="I43" t="str">
            <v>64</v>
          </cell>
          <cell r="J43">
            <v>53</v>
          </cell>
          <cell r="K43">
            <v>53.584070796460203</v>
          </cell>
          <cell r="O43" t="str">
            <v>64</v>
          </cell>
          <cell r="P43">
            <v>53</v>
          </cell>
          <cell r="Q43">
            <v>53.483221476510103</v>
          </cell>
        </row>
        <row r="44">
          <cell r="C44" t="str">
            <v>65</v>
          </cell>
          <cell r="D44">
            <v>50.5</v>
          </cell>
          <cell r="E44">
            <v>51.209302325581397</v>
          </cell>
          <cell r="I44" t="str">
            <v>65</v>
          </cell>
          <cell r="J44">
            <v>53</v>
          </cell>
          <cell r="K44">
            <v>53.723163841807903</v>
          </cell>
          <cell r="O44" t="str">
            <v>65</v>
          </cell>
          <cell r="P44">
            <v>52</v>
          </cell>
          <cell r="Q44">
            <v>52.901140684410599</v>
          </cell>
        </row>
        <row r="45">
          <cell r="C45" t="str">
            <v>66</v>
          </cell>
          <cell r="D45">
            <v>51</v>
          </cell>
          <cell r="E45">
            <v>52.092592592592602</v>
          </cell>
          <cell r="I45" t="str">
            <v>66</v>
          </cell>
          <cell r="J45">
            <v>52</v>
          </cell>
          <cell r="K45">
            <v>52.896341463414601</v>
          </cell>
          <cell r="O45" t="str">
            <v>66</v>
          </cell>
          <cell r="P45">
            <v>52</v>
          </cell>
          <cell r="Q45">
            <v>52.697247706421997</v>
          </cell>
        </row>
        <row r="46">
          <cell r="C46" t="str">
            <v>67</v>
          </cell>
          <cell r="D46">
            <v>48</v>
          </cell>
          <cell r="E46">
            <v>49.48</v>
          </cell>
          <cell r="I46" t="str">
            <v>67</v>
          </cell>
          <cell r="J46">
            <v>51</v>
          </cell>
          <cell r="K46">
            <v>51.348148148148098</v>
          </cell>
          <cell r="O46" t="str">
            <v>67</v>
          </cell>
          <cell r="P46">
            <v>50</v>
          </cell>
          <cell r="Q46">
            <v>50.843243243243201</v>
          </cell>
        </row>
        <row r="47">
          <cell r="C47" t="str">
            <v>68</v>
          </cell>
          <cell r="D47">
            <v>49.5</v>
          </cell>
          <cell r="E47">
            <v>50.7</v>
          </cell>
          <cell r="I47" t="str">
            <v>68</v>
          </cell>
          <cell r="J47">
            <v>50</v>
          </cell>
          <cell r="K47">
            <v>51.973913043478298</v>
          </cell>
          <cell r="O47" t="str">
            <v>68</v>
          </cell>
          <cell r="P47">
            <v>50</v>
          </cell>
          <cell r="Q47">
            <v>51.710344827586198</v>
          </cell>
        </row>
        <row r="48">
          <cell r="C48" t="str">
            <v>69</v>
          </cell>
          <cell r="D48">
            <v>49</v>
          </cell>
          <cell r="E48">
            <v>50.818181818181799</v>
          </cell>
          <cell r="I48" t="str">
            <v>69</v>
          </cell>
          <cell r="J48">
            <v>52.5</v>
          </cell>
          <cell r="K48">
            <v>53.121951219512198</v>
          </cell>
          <cell r="O48" t="str">
            <v>69</v>
          </cell>
          <cell r="P48">
            <v>51</v>
          </cell>
          <cell r="Q48">
            <v>52.460869565217401</v>
          </cell>
        </row>
        <row r="49">
          <cell r="C49" t="str">
            <v>70</v>
          </cell>
          <cell r="D49">
            <v>57</v>
          </cell>
          <cell r="E49">
            <v>55.716981132075503</v>
          </cell>
          <cell r="I49" t="str">
            <v>70</v>
          </cell>
          <cell r="J49">
            <v>60</v>
          </cell>
          <cell r="K49">
            <v>58.735042735042697</v>
          </cell>
          <cell r="O49" t="str">
            <v>70</v>
          </cell>
          <cell r="P49">
            <v>58.5</v>
          </cell>
          <cell r="Q49">
            <v>57.794117647058798</v>
          </cell>
        </row>
        <row r="50">
          <cell r="C50" t="str">
            <v>71</v>
          </cell>
          <cell r="D50">
            <v>56</v>
          </cell>
          <cell r="E50">
            <v>54.879310344827601</v>
          </cell>
          <cell r="I50" t="str">
            <v>71</v>
          </cell>
          <cell r="J50">
            <v>58</v>
          </cell>
          <cell r="K50">
            <v>56.967213114754102</v>
          </cell>
          <cell r="O50" t="str">
            <v>71</v>
          </cell>
          <cell r="P50">
            <v>57</v>
          </cell>
          <cell r="Q50">
            <v>56.294444444444402</v>
          </cell>
        </row>
        <row r="51">
          <cell r="C51" t="str">
            <v>72</v>
          </cell>
          <cell r="D51">
            <v>54.5</v>
          </cell>
          <cell r="E51">
            <v>54.1666666666667</v>
          </cell>
          <cell r="I51" t="str">
            <v>72</v>
          </cell>
          <cell r="J51">
            <v>56</v>
          </cell>
          <cell r="K51">
            <v>56.823529411764703</v>
          </cell>
          <cell r="O51" t="str">
            <v>72</v>
          </cell>
          <cell r="P51">
            <v>56</v>
          </cell>
          <cell r="Q51">
            <v>56.130434782608702</v>
          </cell>
        </row>
        <row r="52">
          <cell r="C52" t="str">
            <v>73</v>
          </cell>
          <cell r="D52">
            <v>61</v>
          </cell>
          <cell r="E52">
            <v>60.1666666666667</v>
          </cell>
          <cell r="I52" t="str">
            <v>73</v>
          </cell>
          <cell r="J52">
            <v>59</v>
          </cell>
          <cell r="K52">
            <v>57.6</v>
          </cell>
          <cell r="O52" t="str">
            <v>73</v>
          </cell>
          <cell r="P52">
            <v>60</v>
          </cell>
          <cell r="Q52">
            <v>58.192307692307701</v>
          </cell>
        </row>
        <row r="53">
          <cell r="C53" t="str">
            <v>74</v>
          </cell>
          <cell r="D53">
            <v>49</v>
          </cell>
          <cell r="E53">
            <v>50.5</v>
          </cell>
          <cell r="I53" t="str">
            <v>74</v>
          </cell>
          <cell r="J53">
            <v>52.5</v>
          </cell>
          <cell r="K53">
            <v>53.136363636363598</v>
          </cell>
          <cell r="O53" t="str">
            <v>74</v>
          </cell>
          <cell r="P53">
            <v>52</v>
          </cell>
          <cell r="Q53">
            <v>52.596385542168697</v>
          </cell>
        </row>
        <row r="54">
          <cell r="C54" t="str">
            <v>76</v>
          </cell>
          <cell r="D54">
            <v>59.5</v>
          </cell>
          <cell r="E54">
            <v>60</v>
          </cell>
          <cell r="I54" t="str">
            <v>76</v>
          </cell>
          <cell r="J54">
            <v>58</v>
          </cell>
          <cell r="K54">
            <v>57.857142857142897</v>
          </cell>
          <cell r="O54" t="str">
            <v>76</v>
          </cell>
          <cell r="P54">
            <v>58</v>
          </cell>
          <cell r="Q54">
            <v>58.3333333333333</v>
          </cell>
        </row>
        <row r="55">
          <cell r="C55" t="str">
            <v>77</v>
          </cell>
          <cell r="D55">
            <v>57</v>
          </cell>
          <cell r="E55">
            <v>56.5</v>
          </cell>
          <cell r="I55" t="str">
            <v>77</v>
          </cell>
          <cell r="J55">
            <v>54</v>
          </cell>
          <cell r="K55">
            <v>55.25</v>
          </cell>
          <cell r="O55" t="str">
            <v>77</v>
          </cell>
          <cell r="P55">
            <v>54.5</v>
          </cell>
          <cell r="Q55">
            <v>55.5625</v>
          </cell>
        </row>
        <row r="56">
          <cell r="C56" t="str">
            <v>85</v>
          </cell>
          <cell r="D56">
            <v>52</v>
          </cell>
          <cell r="E56">
            <v>52.880952380952401</v>
          </cell>
          <cell r="I56" t="str">
            <v>85</v>
          </cell>
          <cell r="J56">
            <v>57</v>
          </cell>
          <cell r="K56">
            <v>56.257731958762903</v>
          </cell>
          <cell r="O56" t="str">
            <v>85</v>
          </cell>
          <cell r="P56">
            <v>56</v>
          </cell>
          <cell r="Q56">
            <v>55.237410071942399</v>
          </cell>
        </row>
        <row r="57">
          <cell r="C57" t="str">
            <v>86</v>
          </cell>
          <cell r="D57">
            <v>52</v>
          </cell>
          <cell r="E57">
            <v>52.3888888888889</v>
          </cell>
          <cell r="I57" t="str">
            <v>86</v>
          </cell>
          <cell r="J57">
            <v>56</v>
          </cell>
          <cell r="K57">
            <v>55.672839506172799</v>
          </cell>
          <cell r="O57" t="str">
            <v>86</v>
          </cell>
          <cell r="P57">
            <v>54</v>
          </cell>
          <cell r="Q57">
            <v>54.5</v>
          </cell>
        </row>
        <row r="58">
          <cell r="C58" t="str">
            <v>87</v>
          </cell>
          <cell r="D58">
            <v>50.5</v>
          </cell>
          <cell r="E58">
            <v>52.588235294117602</v>
          </cell>
          <cell r="I58" t="str">
            <v>87</v>
          </cell>
          <cell r="J58">
            <v>57</v>
          </cell>
          <cell r="K58">
            <v>56.024390243902403</v>
          </cell>
          <cell r="O58" t="str">
            <v>87</v>
          </cell>
          <cell r="P58">
            <v>54</v>
          </cell>
          <cell r="Q58">
            <v>54.8010471204189</v>
          </cell>
        </row>
        <row r="62">
          <cell r="C62" t="str">
            <v>01</v>
          </cell>
          <cell r="D62">
            <v>43.5</v>
          </cell>
          <cell r="E62">
            <v>45.214506172839499</v>
          </cell>
          <cell r="I62" t="str">
            <v>01</v>
          </cell>
          <cell r="J62">
            <v>44</v>
          </cell>
          <cell r="K62">
            <v>45.343696027633897</v>
          </cell>
          <cell r="O62" t="str">
            <v>01</v>
          </cell>
          <cell r="P62">
            <v>44</v>
          </cell>
          <cell r="Q62">
            <v>45.275468622656902</v>
          </cell>
        </row>
        <row r="63">
          <cell r="C63" t="str">
            <v>02</v>
          </cell>
          <cell r="D63">
            <v>44</v>
          </cell>
          <cell r="E63">
            <v>44.374301675977698</v>
          </cell>
          <cell r="I63" t="str">
            <v>02</v>
          </cell>
          <cell r="J63">
            <v>45</v>
          </cell>
          <cell r="K63">
            <v>46.744292237442899</v>
          </cell>
          <cell r="O63" t="str">
            <v>02</v>
          </cell>
          <cell r="P63">
            <v>44</v>
          </cell>
          <cell r="Q63">
            <v>45.678391959799001</v>
          </cell>
        </row>
        <row r="64">
          <cell r="C64" t="str">
            <v>03</v>
          </cell>
          <cell r="D64">
            <v>43</v>
          </cell>
          <cell r="E64">
            <v>44.802816901408399</v>
          </cell>
          <cell r="I64" t="str">
            <v>03</v>
          </cell>
          <cell r="J64">
            <v>44</v>
          </cell>
          <cell r="K64">
            <v>46.1264367816092</v>
          </cell>
          <cell r="O64" t="str">
            <v>03</v>
          </cell>
          <cell r="P64">
            <v>43</v>
          </cell>
          <cell r="Q64">
            <v>45.531645569620302</v>
          </cell>
        </row>
        <row r="65">
          <cell r="C65" t="str">
            <v>04</v>
          </cell>
          <cell r="D65">
            <v>41</v>
          </cell>
          <cell r="E65">
            <v>43.279069767441896</v>
          </cell>
          <cell r="I65" t="str">
            <v>04</v>
          </cell>
          <cell r="J65">
            <v>44.5</v>
          </cell>
          <cell r="K65">
            <v>45.6597222222222</v>
          </cell>
          <cell r="O65" t="str">
            <v>04</v>
          </cell>
          <cell r="P65">
            <v>43</v>
          </cell>
          <cell r="Q65">
            <v>44.769565217391303</v>
          </cell>
        </row>
        <row r="66">
          <cell r="C66" t="str">
            <v>05</v>
          </cell>
          <cell r="D66">
            <v>43</v>
          </cell>
          <cell r="E66">
            <v>43.671875</v>
          </cell>
          <cell r="I66" t="str">
            <v>05</v>
          </cell>
          <cell r="J66">
            <v>46</v>
          </cell>
          <cell r="K66">
            <v>47.122529644268802</v>
          </cell>
          <cell r="O66" t="str">
            <v>05</v>
          </cell>
          <cell r="P66">
            <v>44</v>
          </cell>
          <cell r="Q66">
            <v>45.732494099134499</v>
          </cell>
        </row>
        <row r="67">
          <cell r="C67" t="str">
            <v>06</v>
          </cell>
          <cell r="D67">
            <v>42</v>
          </cell>
          <cell r="E67">
            <v>42.838587641866297</v>
          </cell>
          <cell r="I67" t="str">
            <v>06</v>
          </cell>
          <cell r="J67">
            <v>45</v>
          </cell>
          <cell r="K67">
            <v>46.745478036175697</v>
          </cell>
          <cell r="O67" t="str">
            <v>06</v>
          </cell>
          <cell r="P67">
            <v>43</v>
          </cell>
          <cell r="Q67">
            <v>44.768347160178699</v>
          </cell>
        </row>
        <row r="68">
          <cell r="C68" t="str">
            <v>07</v>
          </cell>
          <cell r="D68">
            <v>46</v>
          </cell>
          <cell r="E68">
            <v>46.6787709497207</v>
          </cell>
          <cell r="I68" t="str">
            <v>07</v>
          </cell>
          <cell r="J68">
            <v>46</v>
          </cell>
          <cell r="K68">
            <v>47.672514619883003</v>
          </cell>
          <cell r="O68" t="str">
            <v>07</v>
          </cell>
          <cell r="P68">
            <v>46</v>
          </cell>
          <cell r="Q68">
            <v>47</v>
          </cell>
        </row>
        <row r="69">
          <cell r="C69" t="str">
            <v>08</v>
          </cell>
          <cell r="D69">
            <v>45</v>
          </cell>
          <cell r="E69">
            <v>46.302158273381302</v>
          </cell>
          <cell r="I69" t="str">
            <v>08</v>
          </cell>
          <cell r="J69">
            <v>43</v>
          </cell>
          <cell r="K69">
            <v>44.884615384615401</v>
          </cell>
          <cell r="O69" t="str">
            <v>08</v>
          </cell>
          <cell r="P69">
            <v>44</v>
          </cell>
          <cell r="Q69">
            <v>45.792626728110598</v>
          </cell>
        </row>
        <row r="70">
          <cell r="C70" t="str">
            <v>09</v>
          </cell>
          <cell r="D70">
            <v>46</v>
          </cell>
          <cell r="E70">
            <v>47.058823529411796</v>
          </cell>
          <cell r="I70" t="str">
            <v>09</v>
          </cell>
          <cell r="J70">
            <v>47</v>
          </cell>
          <cell r="K70">
            <v>48.352226720647799</v>
          </cell>
          <cell r="O70" t="str">
            <v>09</v>
          </cell>
          <cell r="P70">
            <v>47</v>
          </cell>
          <cell r="Q70">
            <v>47.546564885496203</v>
          </cell>
        </row>
        <row r="71">
          <cell r="C71" t="str">
            <v>10</v>
          </cell>
          <cell r="D71">
            <v>44</v>
          </cell>
          <cell r="E71">
            <v>45.098901098901102</v>
          </cell>
          <cell r="I71" t="str">
            <v>10</v>
          </cell>
          <cell r="J71">
            <v>49</v>
          </cell>
          <cell r="K71">
            <v>50.435897435897402</v>
          </cell>
          <cell r="O71" t="str">
            <v>10</v>
          </cell>
          <cell r="P71">
            <v>46</v>
          </cell>
          <cell r="Q71">
            <v>46.7</v>
          </cell>
        </row>
        <row r="72">
          <cell r="C72" t="str">
            <v>11</v>
          </cell>
          <cell r="D72">
            <v>46</v>
          </cell>
          <cell r="E72">
            <v>46.620253164556999</v>
          </cell>
          <cell r="I72" t="str">
            <v>11</v>
          </cell>
          <cell r="J72">
            <v>49</v>
          </cell>
          <cell r="K72">
            <v>49.283898305084698</v>
          </cell>
          <cell r="O72" t="str">
            <v>11</v>
          </cell>
          <cell r="P72">
            <v>47</v>
          </cell>
          <cell r="Q72">
            <v>47.557792692020897</v>
          </cell>
        </row>
        <row r="73">
          <cell r="C73" t="str">
            <v>12</v>
          </cell>
          <cell r="D73">
            <v>47</v>
          </cell>
          <cell r="E73">
            <v>47.018181818181802</v>
          </cell>
          <cell r="I73" t="str">
            <v>12</v>
          </cell>
          <cell r="J73">
            <v>53</v>
          </cell>
          <cell r="K73">
            <v>51.714285714285701</v>
          </cell>
          <cell r="O73" t="str">
            <v>12</v>
          </cell>
          <cell r="P73">
            <v>48</v>
          </cell>
          <cell r="Q73">
            <v>48.728323699421999</v>
          </cell>
        </row>
        <row r="74">
          <cell r="C74" t="str">
            <v>13</v>
          </cell>
          <cell r="D74">
            <v>48</v>
          </cell>
          <cell r="E74">
            <v>48.644067796610202</v>
          </cell>
          <cell r="I74" t="str">
            <v>13</v>
          </cell>
          <cell r="J74">
            <v>49.5</v>
          </cell>
          <cell r="K74">
            <v>49.647058823529399</v>
          </cell>
          <cell r="O74" t="str">
            <v>13</v>
          </cell>
          <cell r="P74">
            <v>48</v>
          </cell>
          <cell r="Q74">
            <v>49.010752688171998</v>
          </cell>
        </row>
        <row r="75">
          <cell r="C75" t="str">
            <v>14</v>
          </cell>
          <cell r="D75">
            <v>45</v>
          </cell>
          <cell r="E75">
            <v>46.850194552529203</v>
          </cell>
          <cell r="I75" t="str">
            <v>14</v>
          </cell>
          <cell r="J75">
            <v>48</v>
          </cell>
          <cell r="K75">
            <v>48.5224489795918</v>
          </cell>
          <cell r="O75" t="str">
            <v>14</v>
          </cell>
          <cell r="P75">
            <v>46</v>
          </cell>
          <cell r="Q75">
            <v>47.389986824769402</v>
          </cell>
        </row>
        <row r="76">
          <cell r="C76" t="str">
            <v>15</v>
          </cell>
          <cell r="D76">
            <v>52</v>
          </cell>
          <cell r="E76">
            <v>51.289473684210499</v>
          </cell>
          <cell r="I76" t="str">
            <v>15</v>
          </cell>
          <cell r="J76">
            <v>53</v>
          </cell>
          <cell r="K76">
            <v>52.101351351351397</v>
          </cell>
          <cell r="O76" t="str">
            <v>15</v>
          </cell>
          <cell r="P76">
            <v>52</v>
          </cell>
          <cell r="Q76">
            <v>51.69</v>
          </cell>
        </row>
        <row r="77">
          <cell r="C77" t="str">
            <v>16</v>
          </cell>
          <cell r="D77">
            <v>44</v>
          </cell>
          <cell r="E77">
            <v>44.783645655877301</v>
          </cell>
          <cell r="I77" t="str">
            <v>16</v>
          </cell>
          <cell r="J77">
            <v>47</v>
          </cell>
          <cell r="K77">
            <v>47.287323943662003</v>
          </cell>
          <cell r="O77" t="str">
            <v>16</v>
          </cell>
          <cell r="P77">
            <v>45</v>
          </cell>
          <cell r="Q77">
            <v>45.727176220806797</v>
          </cell>
        </row>
        <row r="78">
          <cell r="C78" t="str">
            <v>17</v>
          </cell>
          <cell r="D78">
            <v>42</v>
          </cell>
          <cell r="E78">
            <v>44.253333333333302</v>
          </cell>
          <cell r="I78" t="str">
            <v>17</v>
          </cell>
          <cell r="J78">
            <v>46</v>
          </cell>
          <cell r="K78">
            <v>47.157232704402503</v>
          </cell>
          <cell r="O78" t="str">
            <v>17</v>
          </cell>
          <cell r="P78">
            <v>45</v>
          </cell>
          <cell r="Q78">
            <v>46.226495726495699</v>
          </cell>
        </row>
        <row r="79">
          <cell r="C79" t="str">
            <v>18</v>
          </cell>
          <cell r="D79">
            <v>44</v>
          </cell>
          <cell r="E79">
            <v>46.262222222222199</v>
          </cell>
          <cell r="I79" t="str">
            <v>18</v>
          </cell>
          <cell r="J79">
            <v>49.5</v>
          </cell>
          <cell r="K79">
            <v>49.917322834645702</v>
          </cell>
          <cell r="O79" t="str">
            <v>18</v>
          </cell>
          <cell r="P79">
            <v>48</v>
          </cell>
          <cell r="Q79">
            <v>48.200417536534403</v>
          </cell>
        </row>
        <row r="80">
          <cell r="C80" t="str">
            <v>19</v>
          </cell>
          <cell r="D80">
            <v>44</v>
          </cell>
          <cell r="E80">
            <v>45.394495412844002</v>
          </cell>
          <cell r="I80" t="str">
            <v>19</v>
          </cell>
          <cell r="J80">
            <v>47</v>
          </cell>
          <cell r="K80">
            <v>47.535714285714299</v>
          </cell>
          <cell r="O80" t="str">
            <v>19</v>
          </cell>
          <cell r="P80">
            <v>45</v>
          </cell>
          <cell r="Q80">
            <v>46.433070866141698</v>
          </cell>
        </row>
        <row r="81">
          <cell r="C81" t="str">
            <v>20</v>
          </cell>
          <cell r="D81">
            <v>45</v>
          </cell>
          <cell r="E81">
            <v>45.5416666666667</v>
          </cell>
          <cell r="I81" t="str">
            <v>20</v>
          </cell>
          <cell r="J81">
            <v>52</v>
          </cell>
          <cell r="K81">
            <v>50.6034482758621</v>
          </cell>
          <cell r="O81" t="str">
            <v>20</v>
          </cell>
          <cell r="P81">
            <v>47.5</v>
          </cell>
          <cell r="Q81">
            <v>47.8</v>
          </cell>
        </row>
        <row r="82">
          <cell r="C82" t="str">
            <v>21</v>
          </cell>
          <cell r="D82">
            <v>45</v>
          </cell>
          <cell r="E82">
            <v>45.629629629629598</v>
          </cell>
          <cell r="I82" t="str">
            <v>21</v>
          </cell>
          <cell r="J82">
            <v>44</v>
          </cell>
          <cell r="K82">
            <v>45.052208835341403</v>
          </cell>
          <cell r="O82" t="str">
            <v>21</v>
          </cell>
          <cell r="P82">
            <v>44</v>
          </cell>
          <cell r="Q82">
            <v>45.352601156069397</v>
          </cell>
        </row>
        <row r="83">
          <cell r="C83" t="str">
            <v>22</v>
          </cell>
          <cell r="D83">
            <v>46</v>
          </cell>
          <cell r="E83">
            <v>45.990384615384599</v>
          </cell>
          <cell r="I83" t="str">
            <v>22</v>
          </cell>
          <cell r="J83">
            <v>46</v>
          </cell>
          <cell r="K83">
            <v>46.5639534883721</v>
          </cell>
          <cell r="O83" t="str">
            <v>22</v>
          </cell>
          <cell r="P83">
            <v>46</v>
          </cell>
          <cell r="Q83">
            <v>46.291158536585399</v>
          </cell>
        </row>
        <row r="84">
          <cell r="C84" t="str">
            <v>23</v>
          </cell>
          <cell r="D84">
            <v>43</v>
          </cell>
          <cell r="E84">
            <v>43.022813688212899</v>
          </cell>
          <cell r="I84" t="str">
            <v>23</v>
          </cell>
          <cell r="J84">
            <v>44</v>
          </cell>
          <cell r="K84">
            <v>44.687679083094601</v>
          </cell>
          <cell r="O84" t="str">
            <v>23</v>
          </cell>
          <cell r="P84">
            <v>44</v>
          </cell>
          <cell r="Q84">
            <v>43.9722222222222</v>
          </cell>
        </row>
        <row r="85">
          <cell r="C85" t="str">
            <v>24</v>
          </cell>
          <cell r="D85">
            <v>39</v>
          </cell>
          <cell r="E85">
            <v>41</v>
          </cell>
          <cell r="I85" t="str">
            <v>24</v>
          </cell>
          <cell r="J85">
            <v>43</v>
          </cell>
          <cell r="K85">
            <v>45.088888888888903</v>
          </cell>
          <cell r="O85" t="str">
            <v>24</v>
          </cell>
          <cell r="P85">
            <v>42</v>
          </cell>
          <cell r="Q85">
            <v>43.343949044585997</v>
          </cell>
        </row>
        <row r="86">
          <cell r="C86" t="str">
            <v>25</v>
          </cell>
          <cell r="D86">
            <v>44</v>
          </cell>
          <cell r="E86">
            <v>44.063291139240498</v>
          </cell>
          <cell r="I86" t="str">
            <v>25</v>
          </cell>
          <cell r="J86">
            <v>43</v>
          </cell>
          <cell r="K86">
            <v>44.300417246175201</v>
          </cell>
          <cell r="O86" t="str">
            <v>25</v>
          </cell>
          <cell r="P86">
            <v>43</v>
          </cell>
          <cell r="Q86">
            <v>44.2576966932725</v>
          </cell>
        </row>
        <row r="87">
          <cell r="C87" t="str">
            <v>26</v>
          </cell>
          <cell r="D87">
            <v>41</v>
          </cell>
          <cell r="E87">
            <v>42.595300261096597</v>
          </cell>
          <cell r="I87" t="str">
            <v>26</v>
          </cell>
          <cell r="J87">
            <v>41</v>
          </cell>
          <cell r="K87">
            <v>42.840616966581003</v>
          </cell>
          <cell r="O87" t="str">
            <v>26</v>
          </cell>
          <cell r="P87">
            <v>41</v>
          </cell>
          <cell r="Q87">
            <v>42.759689922480597</v>
          </cell>
        </row>
        <row r="88">
          <cell r="C88" t="str">
            <v>27</v>
          </cell>
          <cell r="D88">
            <v>43</v>
          </cell>
          <cell r="E88">
            <v>43.717252396166103</v>
          </cell>
          <cell r="I88" t="str">
            <v>27</v>
          </cell>
          <cell r="J88">
            <v>41</v>
          </cell>
          <cell r="K88">
            <v>42.689598238855297</v>
          </cell>
          <cell r="O88" t="str">
            <v>27</v>
          </cell>
          <cell r="P88">
            <v>41</v>
          </cell>
          <cell r="Q88">
            <v>42.952926729430999</v>
          </cell>
        </row>
        <row r="89">
          <cell r="C89" t="str">
            <v>28</v>
          </cell>
          <cell r="D89">
            <v>42</v>
          </cell>
          <cell r="E89">
            <v>42.4503546099291</v>
          </cell>
          <cell r="I89" t="str">
            <v>28</v>
          </cell>
          <cell r="J89">
            <v>40</v>
          </cell>
          <cell r="K89">
            <v>42.2095709570957</v>
          </cell>
          <cell r="O89" t="str">
            <v>28</v>
          </cell>
          <cell r="P89">
            <v>41</v>
          </cell>
          <cell r="Q89">
            <v>42.286036036036002</v>
          </cell>
        </row>
        <row r="90">
          <cell r="C90" t="str">
            <v>29</v>
          </cell>
          <cell r="D90">
            <v>41</v>
          </cell>
          <cell r="E90">
            <v>42.129629629629598</v>
          </cell>
          <cell r="I90" t="str">
            <v>29</v>
          </cell>
          <cell r="J90">
            <v>40</v>
          </cell>
          <cell r="K90">
            <v>41.813559322033903</v>
          </cell>
          <cell r="O90" t="str">
            <v>29</v>
          </cell>
          <cell r="P90">
            <v>41</v>
          </cell>
          <cell r="Q90">
            <v>41.887445887445899</v>
          </cell>
        </row>
        <row r="91">
          <cell r="C91" t="str">
            <v>30</v>
          </cell>
          <cell r="D91">
            <v>42</v>
          </cell>
          <cell r="E91">
            <v>42.831325301204799</v>
          </cell>
          <cell r="I91" t="str">
            <v>30</v>
          </cell>
          <cell r="J91">
            <v>40</v>
          </cell>
          <cell r="K91">
            <v>41.078175895765497</v>
          </cell>
          <cell r="O91" t="str">
            <v>30</v>
          </cell>
          <cell r="P91">
            <v>40</v>
          </cell>
          <cell r="Q91">
            <v>41.451282051282099</v>
          </cell>
        </row>
        <row r="92">
          <cell r="C92" t="str">
            <v>31</v>
          </cell>
          <cell r="D92">
            <v>41</v>
          </cell>
          <cell r="E92">
            <v>41.054237288135603</v>
          </cell>
          <cell r="I92" t="str">
            <v>31</v>
          </cell>
          <cell r="J92">
            <v>39</v>
          </cell>
          <cell r="K92">
            <v>41.043478260869598</v>
          </cell>
          <cell r="O92" t="str">
            <v>31</v>
          </cell>
          <cell r="P92">
            <v>40</v>
          </cell>
          <cell r="Q92">
            <v>41.048104956268197</v>
          </cell>
        </row>
        <row r="93">
          <cell r="C93" t="str">
            <v>32</v>
          </cell>
          <cell r="D93">
            <v>43</v>
          </cell>
          <cell r="E93">
            <v>42.670951156812301</v>
          </cell>
          <cell r="I93" t="str">
            <v>32</v>
          </cell>
          <cell r="J93">
            <v>41</v>
          </cell>
          <cell r="K93">
            <v>42.581854043392497</v>
          </cell>
          <cell r="O93" t="str">
            <v>32</v>
          </cell>
          <cell r="P93">
            <v>41</v>
          </cell>
          <cell r="Q93">
            <v>42.620535714285701</v>
          </cell>
        </row>
        <row r="94">
          <cell r="C94" t="str">
            <v>33</v>
          </cell>
          <cell r="D94">
            <v>40</v>
          </cell>
          <cell r="E94">
            <v>41.011494252873597</v>
          </cell>
          <cell r="I94" t="str">
            <v>33</v>
          </cell>
          <cell r="J94">
            <v>39</v>
          </cell>
          <cell r="K94">
            <v>40.542586750788601</v>
          </cell>
          <cell r="O94" t="str">
            <v>33</v>
          </cell>
          <cell r="P94">
            <v>40</v>
          </cell>
          <cell r="Q94">
            <v>40.754325259515603</v>
          </cell>
        </row>
        <row r="95">
          <cell r="C95" t="str">
            <v>34</v>
          </cell>
          <cell r="D95">
            <v>40.5</v>
          </cell>
          <cell r="E95">
            <v>41.461538461538503</v>
          </cell>
          <cell r="I95" t="str">
            <v>34</v>
          </cell>
          <cell r="J95">
            <v>38</v>
          </cell>
          <cell r="K95">
            <v>39.723404255319103</v>
          </cell>
          <cell r="O95" t="str">
            <v>34</v>
          </cell>
          <cell r="P95">
            <v>38</v>
          </cell>
          <cell r="Q95">
            <v>40.1</v>
          </cell>
        </row>
        <row r="96">
          <cell r="C96" t="str">
            <v>35</v>
          </cell>
          <cell r="D96">
            <v>42</v>
          </cell>
          <cell r="E96">
            <v>42.604477611940297</v>
          </cell>
          <cell r="I96" t="str">
            <v>35</v>
          </cell>
          <cell r="J96">
            <v>40</v>
          </cell>
          <cell r="K96">
            <v>41.779816513761503</v>
          </cell>
          <cell r="O96" t="str">
            <v>35</v>
          </cell>
          <cell r="P96">
            <v>40</v>
          </cell>
          <cell r="Q96">
            <v>42.09375</v>
          </cell>
        </row>
        <row r="97">
          <cell r="C97" t="str">
            <v>36</v>
          </cell>
          <cell r="D97">
            <v>41</v>
          </cell>
          <cell r="E97">
            <v>41.910891089108901</v>
          </cell>
          <cell r="I97" t="str">
            <v>36</v>
          </cell>
          <cell r="J97">
            <v>42</v>
          </cell>
          <cell r="K97">
            <v>43.724137931034498</v>
          </cell>
          <cell r="O97" t="str">
            <v>36</v>
          </cell>
          <cell r="P97">
            <v>42</v>
          </cell>
          <cell r="Q97">
            <v>43.058181818181801</v>
          </cell>
        </row>
        <row r="98">
          <cell r="C98" t="str">
            <v>37</v>
          </cell>
          <cell r="D98">
            <v>41.5</v>
          </cell>
          <cell r="E98">
            <v>42.7</v>
          </cell>
          <cell r="I98" t="str">
            <v>37</v>
          </cell>
          <cell r="J98">
            <v>41</v>
          </cell>
          <cell r="K98">
            <v>41.629629629629598</v>
          </cell>
          <cell r="O98" t="str">
            <v>37</v>
          </cell>
          <cell r="P98">
            <v>41</v>
          </cell>
          <cell r="Q98">
            <v>41.983471074380198</v>
          </cell>
        </row>
        <row r="99">
          <cell r="C99" t="str">
            <v>60</v>
          </cell>
          <cell r="D99">
            <v>41</v>
          </cell>
          <cell r="E99">
            <v>41.498360655737699</v>
          </cell>
          <cell r="I99" t="str">
            <v>60</v>
          </cell>
          <cell r="J99">
            <v>41</v>
          </cell>
          <cell r="K99">
            <v>42.799218750000001</v>
          </cell>
          <cell r="O99" t="str">
            <v>60</v>
          </cell>
          <cell r="P99">
            <v>41</v>
          </cell>
          <cell r="Q99">
            <v>42.548895899053598</v>
          </cell>
        </row>
        <row r="100">
          <cell r="C100" t="str">
            <v>61</v>
          </cell>
          <cell r="D100">
            <v>41</v>
          </cell>
          <cell r="E100">
            <v>42.261044176706797</v>
          </cell>
          <cell r="I100" t="str">
            <v>61</v>
          </cell>
          <cell r="J100">
            <v>43</v>
          </cell>
          <cell r="K100">
            <v>43.376690946930303</v>
          </cell>
          <cell r="O100" t="str">
            <v>61</v>
          </cell>
          <cell r="P100">
            <v>43</v>
          </cell>
          <cell r="Q100">
            <v>43.147107438016498</v>
          </cell>
        </row>
        <row r="101">
          <cell r="C101" t="str">
            <v>62</v>
          </cell>
          <cell r="D101">
            <v>41</v>
          </cell>
          <cell r="E101">
            <v>41.692640692640701</v>
          </cell>
          <cell r="I101" t="str">
            <v>62</v>
          </cell>
          <cell r="J101">
            <v>41</v>
          </cell>
          <cell r="K101">
            <v>42.538461538461497</v>
          </cell>
          <cell r="O101" t="str">
            <v>62</v>
          </cell>
          <cell r="P101">
            <v>41</v>
          </cell>
          <cell r="Q101">
            <v>42.264044943820203</v>
          </cell>
        </row>
        <row r="102">
          <cell r="C102" t="str">
            <v>63</v>
          </cell>
          <cell r="D102">
            <v>42</v>
          </cell>
          <cell r="E102">
            <v>42.739910313901298</v>
          </cell>
          <cell r="I102" t="str">
            <v>63</v>
          </cell>
          <cell r="J102">
            <v>41</v>
          </cell>
          <cell r="K102">
            <v>42.911983032873799</v>
          </cell>
          <cell r="O102" t="str">
            <v>63</v>
          </cell>
          <cell r="P102">
            <v>41</v>
          </cell>
          <cell r="Q102">
            <v>42.879073756432199</v>
          </cell>
        </row>
        <row r="103">
          <cell r="C103" t="str">
            <v>64</v>
          </cell>
          <cell r="D103">
            <v>43</v>
          </cell>
          <cell r="E103">
            <v>44.247086247086202</v>
          </cell>
          <cell r="I103" t="str">
            <v>64</v>
          </cell>
          <cell r="J103">
            <v>43</v>
          </cell>
          <cell r="K103">
            <v>45.113888888888901</v>
          </cell>
          <cell r="O103" t="str">
            <v>64</v>
          </cell>
          <cell r="P103">
            <v>43</v>
          </cell>
          <cell r="Q103">
            <v>44.642585551330797</v>
          </cell>
        </row>
        <row r="104">
          <cell r="C104" t="str">
            <v>65</v>
          </cell>
          <cell r="D104">
            <v>43</v>
          </cell>
          <cell r="E104">
            <v>43.979310344827603</v>
          </cell>
          <cell r="I104" t="str">
            <v>65</v>
          </cell>
          <cell r="J104">
            <v>43</v>
          </cell>
          <cell r="K104">
            <v>44.3265993265993</v>
          </cell>
          <cell r="O104" t="str">
            <v>65</v>
          </cell>
          <cell r="P104">
            <v>43</v>
          </cell>
          <cell r="Q104">
            <v>44.120218579235001</v>
          </cell>
        </row>
        <row r="105">
          <cell r="C105" t="str">
            <v>66</v>
          </cell>
          <cell r="D105">
            <v>44</v>
          </cell>
          <cell r="E105">
            <v>44.792642140468203</v>
          </cell>
          <cell r="I105" t="str">
            <v>66</v>
          </cell>
          <cell r="J105">
            <v>43</v>
          </cell>
          <cell r="K105">
            <v>43.765873015872998</v>
          </cell>
          <cell r="O105" t="str">
            <v>66</v>
          </cell>
          <cell r="P105">
            <v>44</v>
          </cell>
          <cell r="Q105">
            <v>44.323049001814901</v>
          </cell>
        </row>
        <row r="106">
          <cell r="C106" t="str">
            <v>67</v>
          </cell>
          <cell r="D106">
            <v>41</v>
          </cell>
          <cell r="E106">
            <v>41.577405857740601</v>
          </cell>
          <cell r="I106" t="str">
            <v>67</v>
          </cell>
          <cell r="J106">
            <v>42</v>
          </cell>
          <cell r="K106">
            <v>43.0654545454545</v>
          </cell>
          <cell r="O106" t="str">
            <v>67</v>
          </cell>
          <cell r="P106">
            <v>42</v>
          </cell>
          <cell r="Q106">
            <v>42.373540856031099</v>
          </cell>
        </row>
        <row r="107">
          <cell r="C107" t="str">
            <v>68</v>
          </cell>
          <cell r="D107">
            <v>43</v>
          </cell>
          <cell r="E107">
            <v>43.8983050847458</v>
          </cell>
          <cell r="I107" t="str">
            <v>68</v>
          </cell>
          <cell r="J107">
            <v>43.5</v>
          </cell>
          <cell r="K107">
            <v>44.8611111111111</v>
          </cell>
          <cell r="O107" t="str">
            <v>68</v>
          </cell>
          <cell r="P107">
            <v>43</v>
          </cell>
          <cell r="Q107">
            <v>44.383753501400598</v>
          </cell>
        </row>
        <row r="108">
          <cell r="C108" t="str">
            <v>69</v>
          </cell>
          <cell r="D108">
            <v>42</v>
          </cell>
          <cell r="E108">
            <v>43.279720279720301</v>
          </cell>
          <cell r="I108" t="str">
            <v>69</v>
          </cell>
          <cell r="J108">
            <v>43</v>
          </cell>
          <cell r="K108">
            <v>44.993006993007</v>
          </cell>
          <cell r="O108" t="str">
            <v>69</v>
          </cell>
          <cell r="P108">
            <v>43</v>
          </cell>
          <cell r="Q108">
            <v>44.136363636363598</v>
          </cell>
        </row>
        <row r="109">
          <cell r="C109" t="str">
            <v>70</v>
          </cell>
          <cell r="D109">
            <v>50</v>
          </cell>
          <cell r="E109">
            <v>48.894117647058799</v>
          </cell>
          <cell r="I109" t="str">
            <v>70</v>
          </cell>
          <cell r="J109">
            <v>51</v>
          </cell>
          <cell r="K109">
            <v>50.466666666666697</v>
          </cell>
          <cell r="O109" t="str">
            <v>70</v>
          </cell>
          <cell r="P109">
            <v>50</v>
          </cell>
          <cell r="Q109">
            <v>49.631250000000001</v>
          </cell>
        </row>
        <row r="110">
          <cell r="C110" t="str">
            <v>71</v>
          </cell>
          <cell r="D110">
            <v>43</v>
          </cell>
          <cell r="E110">
            <v>45.088235294117602</v>
          </cell>
          <cell r="I110" t="str">
            <v>71</v>
          </cell>
          <cell r="J110">
            <v>48.5</v>
          </cell>
          <cell r="K110">
            <v>48.851851851851897</v>
          </cell>
          <cell r="O110" t="str">
            <v>71</v>
          </cell>
          <cell r="P110">
            <v>45.5</v>
          </cell>
          <cell r="Q110">
            <v>46.754098360655703</v>
          </cell>
        </row>
        <row r="111">
          <cell r="C111" t="str">
            <v>72</v>
          </cell>
          <cell r="D111">
            <v>45</v>
          </cell>
          <cell r="E111">
            <v>47.625</v>
          </cell>
          <cell r="I111" t="str">
            <v>72</v>
          </cell>
          <cell r="J111">
            <v>46</v>
          </cell>
          <cell r="K111">
            <v>46.085714285714303</v>
          </cell>
          <cell r="O111" t="str">
            <v>72</v>
          </cell>
          <cell r="P111">
            <v>45</v>
          </cell>
          <cell r="Q111">
            <v>46.711864406779704</v>
          </cell>
        </row>
        <row r="112">
          <cell r="C112" t="str">
            <v>73</v>
          </cell>
          <cell r="D112">
            <v>45.5</v>
          </cell>
          <cell r="E112">
            <v>46.25</v>
          </cell>
          <cell r="I112" t="str">
            <v>73</v>
          </cell>
          <cell r="J112">
            <v>49</v>
          </cell>
          <cell r="K112">
            <v>49.9375</v>
          </cell>
          <cell r="O112" t="str">
            <v>73</v>
          </cell>
          <cell r="P112">
            <v>48</v>
          </cell>
          <cell r="Q112">
            <v>48.09375</v>
          </cell>
        </row>
        <row r="113">
          <cell r="C113" t="str">
            <v>74</v>
          </cell>
          <cell r="D113">
            <v>43</v>
          </cell>
          <cell r="E113">
            <v>43.178082191780803</v>
          </cell>
          <cell r="I113" t="str">
            <v>74</v>
          </cell>
          <cell r="J113">
            <v>44</v>
          </cell>
          <cell r="K113">
            <v>44.157894736842103</v>
          </cell>
          <cell r="O113" t="str">
            <v>74</v>
          </cell>
          <cell r="P113">
            <v>43</v>
          </cell>
          <cell r="Q113">
            <v>43.8106796116505</v>
          </cell>
        </row>
        <row r="114">
          <cell r="C114" t="str">
            <v>76</v>
          </cell>
          <cell r="D114">
            <v>43</v>
          </cell>
          <cell r="E114">
            <v>46.6</v>
          </cell>
          <cell r="I114" t="str">
            <v>76</v>
          </cell>
          <cell r="J114">
            <v>50</v>
          </cell>
          <cell r="K114">
            <v>49.25</v>
          </cell>
          <cell r="O114" t="str">
            <v>76</v>
          </cell>
          <cell r="P114">
            <v>50</v>
          </cell>
          <cell r="Q114">
            <v>48.230769230769198</v>
          </cell>
        </row>
        <row r="115">
          <cell r="C115" t="str">
            <v>77</v>
          </cell>
          <cell r="D115">
            <v>45</v>
          </cell>
          <cell r="E115">
            <v>45.3333333333333</v>
          </cell>
          <cell r="I115" t="str">
            <v>77</v>
          </cell>
          <cell r="J115">
            <v>40</v>
          </cell>
          <cell r="K115">
            <v>41.75</v>
          </cell>
          <cell r="O115" t="str">
            <v>77</v>
          </cell>
          <cell r="P115">
            <v>41</v>
          </cell>
          <cell r="Q115">
            <v>43.285714285714299</v>
          </cell>
        </row>
        <row r="116">
          <cell r="C116" t="str">
            <v>85</v>
          </cell>
          <cell r="D116">
            <v>43</v>
          </cell>
          <cell r="E116">
            <v>45.642201834862398</v>
          </cell>
          <cell r="I116" t="str">
            <v>85</v>
          </cell>
          <cell r="J116">
            <v>43</v>
          </cell>
          <cell r="K116">
            <v>45.672839506172799</v>
          </cell>
          <cell r="O116" t="str">
            <v>85</v>
          </cell>
          <cell r="P116">
            <v>43</v>
          </cell>
          <cell r="Q116">
            <v>45.655263157894701</v>
          </cell>
        </row>
        <row r="117">
          <cell r="C117" t="str">
            <v>86</v>
          </cell>
          <cell r="D117">
            <v>42</v>
          </cell>
          <cell r="E117">
            <v>44.188679245282998</v>
          </cell>
          <cell r="I117" t="str">
            <v>86</v>
          </cell>
          <cell r="J117">
            <v>43</v>
          </cell>
          <cell r="K117">
            <v>45.0159574468085</v>
          </cell>
          <cell r="O117" t="str">
            <v>86</v>
          </cell>
          <cell r="P117">
            <v>42</v>
          </cell>
          <cell r="Q117">
            <v>44.5320088300221</v>
          </cell>
        </row>
        <row r="118">
          <cell r="C118" t="str">
            <v>87</v>
          </cell>
          <cell r="D118">
            <v>45</v>
          </cell>
          <cell r="E118">
            <v>46.739669421487598</v>
          </cell>
          <cell r="I118" t="str">
            <v>87</v>
          </cell>
          <cell r="J118">
            <v>43</v>
          </cell>
          <cell r="K118">
            <v>45.070967741935497</v>
          </cell>
          <cell r="O118" t="str">
            <v>87</v>
          </cell>
          <cell r="P118">
            <v>44</v>
          </cell>
          <cell r="Q118">
            <v>46.088161209067998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580</v>
          </cell>
          <cell r="F2">
            <v>43</v>
          </cell>
          <cell r="G2">
            <v>59</v>
          </cell>
          <cell r="H2">
            <v>31</v>
          </cell>
          <cell r="I2">
            <v>69</v>
          </cell>
          <cell r="J2">
            <v>50</v>
          </cell>
          <cell r="K2">
            <v>50</v>
          </cell>
          <cell r="O2" t="str">
            <v>01</v>
          </cell>
          <cell r="P2">
            <v>5</v>
          </cell>
          <cell r="Q2">
            <v>1227</v>
          </cell>
          <cell r="R2">
            <v>38</v>
          </cell>
          <cell r="S2">
            <v>51</v>
          </cell>
          <cell r="T2">
            <v>28</v>
          </cell>
          <cell r="U2">
            <v>67</v>
          </cell>
          <cell r="V2">
            <v>44</v>
          </cell>
          <cell r="W2">
            <v>44</v>
          </cell>
        </row>
        <row r="3">
          <cell r="C3" t="str">
            <v>02</v>
          </cell>
          <cell r="D3">
            <v>5</v>
          </cell>
          <cell r="E3">
            <v>516</v>
          </cell>
          <cell r="F3">
            <v>42</v>
          </cell>
          <cell r="G3">
            <v>61</v>
          </cell>
          <cell r="H3">
            <v>31</v>
          </cell>
          <cell r="I3">
            <v>70</v>
          </cell>
          <cell r="J3">
            <v>49</v>
          </cell>
          <cell r="K3">
            <v>49</v>
          </cell>
          <cell r="O3" t="str">
            <v>02</v>
          </cell>
          <cell r="P3">
            <v>5</v>
          </cell>
          <cell r="Q3">
            <v>796</v>
          </cell>
          <cell r="R3">
            <v>39</v>
          </cell>
          <cell r="S3">
            <v>52</v>
          </cell>
          <cell r="T3">
            <v>29</v>
          </cell>
          <cell r="U3">
            <v>69</v>
          </cell>
          <cell r="V3">
            <v>44</v>
          </cell>
          <cell r="W3">
            <v>44</v>
          </cell>
        </row>
        <row r="4">
          <cell r="C4" t="str">
            <v>03</v>
          </cell>
          <cell r="D4">
            <v>5</v>
          </cell>
          <cell r="E4">
            <v>118</v>
          </cell>
          <cell r="F4">
            <v>42</v>
          </cell>
          <cell r="G4">
            <v>64</v>
          </cell>
          <cell r="H4">
            <v>31</v>
          </cell>
          <cell r="I4">
            <v>70</v>
          </cell>
          <cell r="J4">
            <v>51</v>
          </cell>
          <cell r="K4">
            <v>51</v>
          </cell>
          <cell r="O4" t="str">
            <v>03</v>
          </cell>
          <cell r="P4">
            <v>5</v>
          </cell>
          <cell r="Q4">
            <v>158</v>
          </cell>
          <cell r="R4">
            <v>39</v>
          </cell>
          <cell r="S4">
            <v>50</v>
          </cell>
          <cell r="T4">
            <v>30</v>
          </cell>
          <cell r="U4">
            <v>66</v>
          </cell>
          <cell r="V4">
            <v>43</v>
          </cell>
          <cell r="W4">
            <v>43</v>
          </cell>
        </row>
        <row r="5">
          <cell r="C5" t="str">
            <v>04</v>
          </cell>
          <cell r="D5">
            <v>5</v>
          </cell>
          <cell r="E5">
            <v>130</v>
          </cell>
          <cell r="F5">
            <v>46</v>
          </cell>
          <cell r="G5">
            <v>61</v>
          </cell>
          <cell r="H5">
            <v>33</v>
          </cell>
          <cell r="I5">
            <v>70</v>
          </cell>
          <cell r="J5">
            <v>53.5</v>
          </cell>
          <cell r="K5">
            <v>53</v>
          </cell>
          <cell r="O5" t="str">
            <v>04</v>
          </cell>
          <cell r="P5">
            <v>5</v>
          </cell>
          <cell r="Q5">
            <v>230</v>
          </cell>
          <cell r="R5">
            <v>38</v>
          </cell>
          <cell r="S5">
            <v>50</v>
          </cell>
          <cell r="T5">
            <v>28</v>
          </cell>
          <cell r="U5">
            <v>68</v>
          </cell>
          <cell r="V5">
            <v>43</v>
          </cell>
          <cell r="W5">
            <v>43</v>
          </cell>
        </row>
        <row r="6">
          <cell r="C6" t="str">
            <v>05</v>
          </cell>
          <cell r="D6">
            <v>5</v>
          </cell>
          <cell r="E6">
            <v>539</v>
          </cell>
          <cell r="F6">
            <v>44</v>
          </cell>
          <cell r="G6">
            <v>61</v>
          </cell>
          <cell r="H6">
            <v>33</v>
          </cell>
          <cell r="I6">
            <v>70</v>
          </cell>
          <cell r="J6">
            <v>51</v>
          </cell>
          <cell r="K6">
            <v>51</v>
          </cell>
          <cell r="O6" t="str">
            <v>05</v>
          </cell>
          <cell r="P6">
            <v>5</v>
          </cell>
          <cell r="Q6">
            <v>1271</v>
          </cell>
          <cell r="R6">
            <v>37</v>
          </cell>
          <cell r="S6">
            <v>53</v>
          </cell>
          <cell r="T6">
            <v>28</v>
          </cell>
          <cell r="U6">
            <v>70</v>
          </cell>
          <cell r="V6">
            <v>44</v>
          </cell>
          <cell r="W6">
            <v>44</v>
          </cell>
        </row>
        <row r="7">
          <cell r="C7" t="str">
            <v>06</v>
          </cell>
          <cell r="D7">
            <v>5</v>
          </cell>
          <cell r="E7">
            <v>427</v>
          </cell>
          <cell r="F7">
            <v>45</v>
          </cell>
          <cell r="G7">
            <v>60</v>
          </cell>
          <cell r="H7">
            <v>33</v>
          </cell>
          <cell r="I7">
            <v>70</v>
          </cell>
          <cell r="J7">
            <v>51</v>
          </cell>
          <cell r="K7">
            <v>51</v>
          </cell>
          <cell r="O7" t="str">
            <v>06</v>
          </cell>
          <cell r="P7">
            <v>5</v>
          </cell>
          <cell r="Q7">
            <v>1567</v>
          </cell>
          <cell r="R7">
            <v>38</v>
          </cell>
          <cell r="S7">
            <v>50</v>
          </cell>
          <cell r="T7">
            <v>28</v>
          </cell>
          <cell r="U7">
            <v>69</v>
          </cell>
          <cell r="V7">
            <v>43</v>
          </cell>
          <cell r="W7">
            <v>43</v>
          </cell>
        </row>
        <row r="8">
          <cell r="C8" t="str">
            <v>07</v>
          </cell>
          <cell r="D8">
            <v>5</v>
          </cell>
          <cell r="E8">
            <v>237</v>
          </cell>
          <cell r="F8">
            <v>52</v>
          </cell>
          <cell r="G8">
            <v>63</v>
          </cell>
          <cell r="H8">
            <v>37</v>
          </cell>
          <cell r="I8">
            <v>70</v>
          </cell>
          <cell r="J8">
            <v>58</v>
          </cell>
          <cell r="K8">
            <v>58</v>
          </cell>
          <cell r="O8" t="str">
            <v>07</v>
          </cell>
          <cell r="P8">
            <v>5</v>
          </cell>
          <cell r="Q8">
            <v>529</v>
          </cell>
          <cell r="R8">
            <v>39</v>
          </cell>
          <cell r="S8">
            <v>54</v>
          </cell>
          <cell r="T8">
            <v>30</v>
          </cell>
          <cell r="U8">
            <v>67</v>
          </cell>
          <cell r="V8">
            <v>46</v>
          </cell>
          <cell r="W8">
            <v>46</v>
          </cell>
        </row>
        <row r="9">
          <cell r="C9" t="str">
            <v>08</v>
          </cell>
          <cell r="D9">
            <v>5</v>
          </cell>
          <cell r="E9">
            <v>122</v>
          </cell>
          <cell r="F9">
            <v>50</v>
          </cell>
          <cell r="G9">
            <v>62</v>
          </cell>
          <cell r="H9">
            <v>39</v>
          </cell>
          <cell r="I9">
            <v>69</v>
          </cell>
          <cell r="J9">
            <v>56</v>
          </cell>
          <cell r="K9">
            <v>56</v>
          </cell>
          <cell r="O9" t="str">
            <v>08</v>
          </cell>
          <cell r="P9">
            <v>5</v>
          </cell>
          <cell r="Q9">
            <v>217</v>
          </cell>
          <cell r="R9">
            <v>39</v>
          </cell>
          <cell r="S9">
            <v>51</v>
          </cell>
          <cell r="T9">
            <v>30</v>
          </cell>
          <cell r="U9">
            <v>67</v>
          </cell>
          <cell r="V9">
            <v>44</v>
          </cell>
          <cell r="W9">
            <v>44</v>
          </cell>
        </row>
        <row r="10">
          <cell r="C10" t="str">
            <v>09</v>
          </cell>
          <cell r="D10">
            <v>5</v>
          </cell>
          <cell r="E10">
            <v>381</v>
          </cell>
          <cell r="F10">
            <v>52</v>
          </cell>
          <cell r="G10">
            <v>61</v>
          </cell>
          <cell r="H10">
            <v>38</v>
          </cell>
          <cell r="I10">
            <v>70</v>
          </cell>
          <cell r="J10">
            <v>57</v>
          </cell>
          <cell r="K10">
            <v>57</v>
          </cell>
          <cell r="O10" t="str">
            <v>09</v>
          </cell>
          <cell r="P10">
            <v>5</v>
          </cell>
          <cell r="Q10">
            <v>655</v>
          </cell>
          <cell r="R10">
            <v>41</v>
          </cell>
          <cell r="S10">
            <v>54</v>
          </cell>
          <cell r="T10">
            <v>27</v>
          </cell>
          <cell r="U10">
            <v>68</v>
          </cell>
          <cell r="V10">
            <v>47</v>
          </cell>
          <cell r="W10">
            <v>47</v>
          </cell>
        </row>
        <row r="11">
          <cell r="C11" t="str">
            <v>10</v>
          </cell>
          <cell r="D11">
            <v>5</v>
          </cell>
          <cell r="E11">
            <v>86</v>
          </cell>
          <cell r="F11">
            <v>49</v>
          </cell>
          <cell r="G11">
            <v>61</v>
          </cell>
          <cell r="H11">
            <v>38</v>
          </cell>
          <cell r="I11">
            <v>69</v>
          </cell>
          <cell r="J11">
            <v>54</v>
          </cell>
          <cell r="K11">
            <v>54</v>
          </cell>
          <cell r="O11" t="str">
            <v>10</v>
          </cell>
          <cell r="P11">
            <v>5</v>
          </cell>
          <cell r="Q11">
            <v>130</v>
          </cell>
          <cell r="R11">
            <v>40</v>
          </cell>
          <cell r="S11">
            <v>54</v>
          </cell>
          <cell r="T11">
            <v>32</v>
          </cell>
          <cell r="U11">
            <v>67</v>
          </cell>
          <cell r="V11">
            <v>46</v>
          </cell>
          <cell r="W11">
            <v>46</v>
          </cell>
        </row>
        <row r="12">
          <cell r="C12" t="str">
            <v>11</v>
          </cell>
          <cell r="D12">
            <v>5</v>
          </cell>
          <cell r="E12">
            <v>404</v>
          </cell>
          <cell r="F12">
            <v>50</v>
          </cell>
          <cell r="G12">
            <v>61</v>
          </cell>
          <cell r="H12">
            <v>40</v>
          </cell>
          <cell r="I12">
            <v>69</v>
          </cell>
          <cell r="J12">
            <v>56</v>
          </cell>
          <cell r="K12">
            <v>56</v>
          </cell>
          <cell r="O12" t="str">
            <v>11</v>
          </cell>
          <cell r="P12">
            <v>5</v>
          </cell>
          <cell r="Q12">
            <v>1341</v>
          </cell>
          <cell r="R12">
            <v>40</v>
          </cell>
          <cell r="S12">
            <v>55</v>
          </cell>
          <cell r="T12">
            <v>29</v>
          </cell>
          <cell r="U12">
            <v>69</v>
          </cell>
          <cell r="V12">
            <v>47</v>
          </cell>
          <cell r="W12">
            <v>47</v>
          </cell>
        </row>
        <row r="13">
          <cell r="C13" t="str">
            <v>12</v>
          </cell>
          <cell r="D13">
            <v>5</v>
          </cell>
          <cell r="E13">
            <v>118</v>
          </cell>
          <cell r="F13">
            <v>53</v>
          </cell>
          <cell r="G13">
            <v>62</v>
          </cell>
          <cell r="H13">
            <v>39</v>
          </cell>
          <cell r="I13">
            <v>69</v>
          </cell>
          <cell r="J13">
            <v>59</v>
          </cell>
          <cell r="K13">
            <v>59</v>
          </cell>
          <cell r="O13" t="str">
            <v>12</v>
          </cell>
          <cell r="P13">
            <v>5</v>
          </cell>
          <cell r="Q13">
            <v>346</v>
          </cell>
          <cell r="R13">
            <v>41</v>
          </cell>
          <cell r="S13">
            <v>57</v>
          </cell>
          <cell r="T13">
            <v>31</v>
          </cell>
          <cell r="U13">
            <v>69</v>
          </cell>
          <cell r="V13">
            <v>48</v>
          </cell>
          <cell r="W13">
            <v>48</v>
          </cell>
        </row>
        <row r="14">
          <cell r="C14" t="str">
            <v>13</v>
          </cell>
          <cell r="D14">
            <v>5</v>
          </cell>
          <cell r="E14">
            <v>40</v>
          </cell>
          <cell r="F14">
            <v>51</v>
          </cell>
          <cell r="G14">
            <v>63</v>
          </cell>
          <cell r="H14">
            <v>40</v>
          </cell>
          <cell r="I14">
            <v>68</v>
          </cell>
          <cell r="J14">
            <v>57.5</v>
          </cell>
          <cell r="K14">
            <v>57</v>
          </cell>
          <cell r="O14" t="str">
            <v>13</v>
          </cell>
          <cell r="P14">
            <v>5</v>
          </cell>
          <cell r="Q14">
            <v>93</v>
          </cell>
          <cell r="R14">
            <v>40</v>
          </cell>
          <cell r="S14">
            <v>56</v>
          </cell>
          <cell r="T14">
            <v>32</v>
          </cell>
          <cell r="U14">
            <v>67</v>
          </cell>
          <cell r="V14">
            <v>48</v>
          </cell>
          <cell r="W14">
            <v>48</v>
          </cell>
        </row>
        <row r="15">
          <cell r="C15" t="str">
            <v>14</v>
          </cell>
          <cell r="D15">
            <v>5</v>
          </cell>
          <cell r="E15">
            <v>253</v>
          </cell>
          <cell r="F15">
            <v>50</v>
          </cell>
          <cell r="G15">
            <v>62</v>
          </cell>
          <cell r="H15">
            <v>40</v>
          </cell>
          <cell r="I15">
            <v>69</v>
          </cell>
          <cell r="J15">
            <v>56</v>
          </cell>
          <cell r="K15">
            <v>56</v>
          </cell>
          <cell r="O15" t="str">
            <v>14</v>
          </cell>
          <cell r="P15">
            <v>5</v>
          </cell>
          <cell r="Q15">
            <v>759</v>
          </cell>
          <cell r="R15">
            <v>40</v>
          </cell>
          <cell r="S15">
            <v>55</v>
          </cell>
          <cell r="T15">
            <v>29</v>
          </cell>
          <cell r="U15">
            <v>69</v>
          </cell>
          <cell r="V15">
            <v>46</v>
          </cell>
          <cell r="W15">
            <v>46</v>
          </cell>
        </row>
        <row r="16">
          <cell r="C16" t="str">
            <v>15</v>
          </cell>
          <cell r="D16">
            <v>5</v>
          </cell>
          <cell r="E16">
            <v>121</v>
          </cell>
          <cell r="F16">
            <v>54</v>
          </cell>
          <cell r="G16">
            <v>64</v>
          </cell>
          <cell r="H16">
            <v>41</v>
          </cell>
          <cell r="I16">
            <v>69</v>
          </cell>
          <cell r="J16">
            <v>61</v>
          </cell>
          <cell r="K16">
            <v>61</v>
          </cell>
          <cell r="O16" t="str">
            <v>15</v>
          </cell>
          <cell r="P16">
            <v>5</v>
          </cell>
          <cell r="Q16">
            <v>300</v>
          </cell>
          <cell r="R16">
            <v>44.5</v>
          </cell>
          <cell r="S16">
            <v>60</v>
          </cell>
          <cell r="T16">
            <v>29</v>
          </cell>
          <cell r="U16">
            <v>68</v>
          </cell>
          <cell r="V16">
            <v>52</v>
          </cell>
          <cell r="W16">
            <v>52</v>
          </cell>
        </row>
        <row r="17">
          <cell r="C17" t="str">
            <v>16</v>
          </cell>
          <cell r="D17">
            <v>5</v>
          </cell>
          <cell r="E17">
            <v>357</v>
          </cell>
          <cell r="F17">
            <v>48</v>
          </cell>
          <cell r="G17">
            <v>61</v>
          </cell>
          <cell r="H17">
            <v>36</v>
          </cell>
          <cell r="I17">
            <v>70</v>
          </cell>
          <cell r="J17">
            <v>55</v>
          </cell>
          <cell r="K17">
            <v>55</v>
          </cell>
          <cell r="O17" t="str">
            <v>16</v>
          </cell>
          <cell r="P17">
            <v>5</v>
          </cell>
          <cell r="Q17">
            <v>942</v>
          </cell>
          <cell r="R17">
            <v>38</v>
          </cell>
          <cell r="S17">
            <v>53</v>
          </cell>
          <cell r="T17">
            <v>28</v>
          </cell>
          <cell r="U17">
            <v>68</v>
          </cell>
          <cell r="V17">
            <v>45</v>
          </cell>
          <cell r="W17">
            <v>45</v>
          </cell>
        </row>
        <row r="18">
          <cell r="C18" t="str">
            <v>17</v>
          </cell>
          <cell r="D18">
            <v>5</v>
          </cell>
          <cell r="E18">
            <v>164</v>
          </cell>
          <cell r="F18">
            <v>50</v>
          </cell>
          <cell r="G18">
            <v>64</v>
          </cell>
          <cell r="H18">
            <v>39</v>
          </cell>
          <cell r="I18">
            <v>70</v>
          </cell>
          <cell r="J18">
            <v>57.5</v>
          </cell>
          <cell r="K18">
            <v>57</v>
          </cell>
          <cell r="O18" t="str">
            <v>17</v>
          </cell>
          <cell r="P18">
            <v>5</v>
          </cell>
          <cell r="Q18">
            <v>234</v>
          </cell>
          <cell r="R18">
            <v>40</v>
          </cell>
          <cell r="S18">
            <v>51</v>
          </cell>
          <cell r="T18">
            <v>31</v>
          </cell>
          <cell r="U18">
            <v>67</v>
          </cell>
          <cell r="V18">
            <v>45</v>
          </cell>
          <cell r="W18">
            <v>45</v>
          </cell>
        </row>
        <row r="19">
          <cell r="C19" t="str">
            <v>18</v>
          </cell>
          <cell r="D19">
            <v>5</v>
          </cell>
          <cell r="E19">
            <v>186</v>
          </cell>
          <cell r="F19">
            <v>52</v>
          </cell>
          <cell r="G19">
            <v>62</v>
          </cell>
          <cell r="H19">
            <v>38</v>
          </cell>
          <cell r="I19">
            <v>70</v>
          </cell>
          <cell r="J19">
            <v>57</v>
          </cell>
          <cell r="K19">
            <v>57</v>
          </cell>
          <cell r="O19" t="str">
            <v>18</v>
          </cell>
          <cell r="P19">
            <v>5</v>
          </cell>
          <cell r="Q19">
            <v>479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48</v>
          </cell>
          <cell r="W19">
            <v>48</v>
          </cell>
        </row>
        <row r="20">
          <cell r="C20" t="str">
            <v>19</v>
          </cell>
          <cell r="D20">
            <v>5</v>
          </cell>
          <cell r="E20">
            <v>242</v>
          </cell>
          <cell r="F20">
            <v>50</v>
          </cell>
          <cell r="G20">
            <v>62</v>
          </cell>
          <cell r="H20">
            <v>38</v>
          </cell>
          <cell r="I20">
            <v>69</v>
          </cell>
          <cell r="J20">
            <v>57</v>
          </cell>
          <cell r="K20">
            <v>57</v>
          </cell>
          <cell r="O20" t="str">
            <v>19</v>
          </cell>
          <cell r="P20">
            <v>5</v>
          </cell>
          <cell r="Q20">
            <v>635</v>
          </cell>
          <cell r="R20">
            <v>39</v>
          </cell>
          <cell r="S20">
            <v>53</v>
          </cell>
          <cell r="T20">
            <v>30</v>
          </cell>
          <cell r="U20">
            <v>69</v>
          </cell>
          <cell r="V20">
            <v>45</v>
          </cell>
          <cell r="W20">
            <v>45</v>
          </cell>
        </row>
        <row r="21">
          <cell r="C21" t="str">
            <v>20</v>
          </cell>
          <cell r="D21">
            <v>5</v>
          </cell>
          <cell r="E21">
            <v>72</v>
          </cell>
          <cell r="F21">
            <v>52.5</v>
          </cell>
          <cell r="G21">
            <v>63</v>
          </cell>
          <cell r="H21">
            <v>42</v>
          </cell>
          <cell r="I21">
            <v>69</v>
          </cell>
          <cell r="J21">
            <v>59.5</v>
          </cell>
          <cell r="K21">
            <v>59</v>
          </cell>
          <cell r="O21" t="str">
            <v>20</v>
          </cell>
          <cell r="P21">
            <v>5</v>
          </cell>
          <cell r="Q21">
            <v>130</v>
          </cell>
          <cell r="R21">
            <v>40</v>
          </cell>
          <cell r="S21">
            <v>55</v>
          </cell>
          <cell r="T21">
            <v>31</v>
          </cell>
          <cell r="U21">
            <v>68</v>
          </cell>
          <cell r="V21">
            <v>47.5</v>
          </cell>
          <cell r="W21">
            <v>47</v>
          </cell>
        </row>
        <row r="22">
          <cell r="C22" t="str">
            <v>21</v>
          </cell>
          <cell r="D22">
            <v>5</v>
          </cell>
          <cell r="E22">
            <v>273</v>
          </cell>
          <cell r="F22">
            <v>50</v>
          </cell>
          <cell r="G22">
            <v>60</v>
          </cell>
          <cell r="H22">
            <v>40</v>
          </cell>
          <cell r="I22">
            <v>69</v>
          </cell>
          <cell r="J22">
            <v>55</v>
          </cell>
          <cell r="K22">
            <v>55</v>
          </cell>
          <cell r="O22" t="str">
            <v>21</v>
          </cell>
          <cell r="P22">
            <v>5</v>
          </cell>
          <cell r="Q22">
            <v>519</v>
          </cell>
          <cell r="R22">
            <v>40</v>
          </cell>
          <cell r="S22">
            <v>51</v>
          </cell>
          <cell r="T22">
            <v>31</v>
          </cell>
          <cell r="U22">
            <v>67</v>
          </cell>
          <cell r="V22">
            <v>44</v>
          </cell>
          <cell r="W22">
            <v>44</v>
          </cell>
        </row>
        <row r="23">
          <cell r="C23" t="str">
            <v>22</v>
          </cell>
          <cell r="D23">
            <v>5</v>
          </cell>
          <cell r="E23">
            <v>423</v>
          </cell>
          <cell r="F23">
            <v>50</v>
          </cell>
          <cell r="G23">
            <v>62</v>
          </cell>
          <cell r="H23">
            <v>40</v>
          </cell>
          <cell r="I23">
            <v>70</v>
          </cell>
          <cell r="J23">
            <v>56</v>
          </cell>
          <cell r="K23">
            <v>56</v>
          </cell>
          <cell r="O23" t="str">
            <v>22</v>
          </cell>
          <cell r="P23">
            <v>5</v>
          </cell>
          <cell r="Q23">
            <v>656</v>
          </cell>
          <cell r="R23">
            <v>40</v>
          </cell>
          <cell r="S23">
            <v>51.5</v>
          </cell>
          <cell r="T23">
            <v>30</v>
          </cell>
          <cell r="U23">
            <v>67</v>
          </cell>
          <cell r="V23">
            <v>46</v>
          </cell>
          <cell r="W23">
            <v>46</v>
          </cell>
        </row>
        <row r="24">
          <cell r="C24" t="str">
            <v>23</v>
          </cell>
          <cell r="D24">
            <v>5</v>
          </cell>
          <cell r="E24">
            <v>267</v>
          </cell>
          <cell r="F24">
            <v>49</v>
          </cell>
          <cell r="G24">
            <v>61</v>
          </cell>
          <cell r="H24">
            <v>40</v>
          </cell>
          <cell r="I24">
            <v>70</v>
          </cell>
          <cell r="J24">
            <v>55</v>
          </cell>
          <cell r="K24">
            <v>55</v>
          </cell>
          <cell r="O24" t="str">
            <v>23</v>
          </cell>
          <cell r="P24">
            <v>5</v>
          </cell>
          <cell r="Q24">
            <v>612</v>
          </cell>
          <cell r="R24">
            <v>38</v>
          </cell>
          <cell r="S24">
            <v>49</v>
          </cell>
          <cell r="T24">
            <v>28</v>
          </cell>
          <cell r="U24">
            <v>69</v>
          </cell>
          <cell r="V24">
            <v>44</v>
          </cell>
          <cell r="W24">
            <v>44</v>
          </cell>
        </row>
        <row r="25">
          <cell r="C25" t="str">
            <v>24</v>
          </cell>
          <cell r="D25">
            <v>5</v>
          </cell>
          <cell r="E25">
            <v>101</v>
          </cell>
          <cell r="F25">
            <v>49</v>
          </cell>
          <cell r="G25">
            <v>63</v>
          </cell>
          <cell r="H25">
            <v>39</v>
          </cell>
          <cell r="I25">
            <v>68</v>
          </cell>
          <cell r="J25">
            <v>57</v>
          </cell>
          <cell r="K25">
            <v>57</v>
          </cell>
          <cell r="O25" t="str">
            <v>24</v>
          </cell>
          <cell r="P25">
            <v>5</v>
          </cell>
          <cell r="Q25">
            <v>157</v>
          </cell>
          <cell r="R25">
            <v>36</v>
          </cell>
          <cell r="S25">
            <v>48</v>
          </cell>
          <cell r="T25">
            <v>29</v>
          </cell>
          <cell r="U25">
            <v>68</v>
          </cell>
          <cell r="V25">
            <v>42</v>
          </cell>
          <cell r="W25">
            <v>42</v>
          </cell>
        </row>
        <row r="26">
          <cell r="C26" t="str">
            <v>25</v>
          </cell>
          <cell r="D26">
            <v>5</v>
          </cell>
          <cell r="E26">
            <v>540</v>
          </cell>
          <cell r="F26">
            <v>44</v>
          </cell>
          <cell r="G26">
            <v>59</v>
          </cell>
          <cell r="H26">
            <v>34</v>
          </cell>
          <cell r="I26">
            <v>70</v>
          </cell>
          <cell r="J26">
            <v>51</v>
          </cell>
          <cell r="K26">
            <v>51</v>
          </cell>
          <cell r="O26" t="str">
            <v>25</v>
          </cell>
          <cell r="P26">
            <v>5</v>
          </cell>
          <cell r="Q26">
            <v>877</v>
          </cell>
          <cell r="R26">
            <v>36</v>
          </cell>
          <cell r="S26">
            <v>51</v>
          </cell>
          <cell r="T26">
            <v>27</v>
          </cell>
          <cell r="U26">
            <v>68</v>
          </cell>
          <cell r="V26">
            <v>43</v>
          </cell>
          <cell r="W26">
            <v>43</v>
          </cell>
        </row>
        <row r="27">
          <cell r="C27" t="str">
            <v>26</v>
          </cell>
          <cell r="D27">
            <v>5</v>
          </cell>
          <cell r="E27">
            <v>626</v>
          </cell>
          <cell r="F27">
            <v>43</v>
          </cell>
          <cell r="G27">
            <v>58</v>
          </cell>
          <cell r="H27">
            <v>32</v>
          </cell>
          <cell r="I27">
            <v>70</v>
          </cell>
          <cell r="J27">
            <v>50</v>
          </cell>
          <cell r="K27">
            <v>50</v>
          </cell>
          <cell r="O27" t="str">
            <v>26</v>
          </cell>
          <cell r="P27">
            <v>5</v>
          </cell>
          <cell r="Q27">
            <v>1161</v>
          </cell>
          <cell r="R27">
            <v>35</v>
          </cell>
          <cell r="S27">
            <v>49</v>
          </cell>
          <cell r="T27">
            <v>25</v>
          </cell>
          <cell r="U27">
            <v>68</v>
          </cell>
          <cell r="V27">
            <v>41</v>
          </cell>
          <cell r="W27">
            <v>41</v>
          </cell>
        </row>
        <row r="28">
          <cell r="C28" t="str">
            <v>27</v>
          </cell>
          <cell r="D28">
            <v>5</v>
          </cell>
          <cell r="E28">
            <v>954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50</v>
          </cell>
          <cell r="K28">
            <v>50</v>
          </cell>
          <cell r="O28" t="str">
            <v>27</v>
          </cell>
          <cell r="P28">
            <v>5</v>
          </cell>
          <cell r="Q28">
            <v>2443</v>
          </cell>
          <cell r="R28">
            <v>36</v>
          </cell>
          <cell r="S28">
            <v>49</v>
          </cell>
          <cell r="T28">
            <v>27</v>
          </cell>
          <cell r="U28">
            <v>69</v>
          </cell>
          <cell r="V28">
            <v>41</v>
          </cell>
          <cell r="W28">
            <v>41</v>
          </cell>
        </row>
        <row r="29">
          <cell r="C29" t="str">
            <v>28</v>
          </cell>
          <cell r="D29">
            <v>5</v>
          </cell>
          <cell r="E29">
            <v>506</v>
          </cell>
          <cell r="F29">
            <v>46</v>
          </cell>
          <cell r="G29">
            <v>57</v>
          </cell>
          <cell r="H29">
            <v>37</v>
          </cell>
          <cell r="I29">
            <v>69</v>
          </cell>
          <cell r="J29">
            <v>50</v>
          </cell>
          <cell r="K29">
            <v>50</v>
          </cell>
          <cell r="O29" t="str">
            <v>28</v>
          </cell>
          <cell r="P29">
            <v>5</v>
          </cell>
          <cell r="Q29">
            <v>888</v>
          </cell>
          <cell r="R29">
            <v>36</v>
          </cell>
          <cell r="S29">
            <v>47</v>
          </cell>
          <cell r="T29">
            <v>28</v>
          </cell>
          <cell r="U29">
            <v>67</v>
          </cell>
          <cell r="V29">
            <v>41</v>
          </cell>
          <cell r="W29">
            <v>41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46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52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28</v>
          </cell>
          <cell r="U30">
            <v>67</v>
          </cell>
          <cell r="V30">
            <v>41</v>
          </cell>
          <cell r="W30">
            <v>41</v>
          </cell>
        </row>
        <row r="31">
          <cell r="C31" t="str">
            <v>30</v>
          </cell>
          <cell r="D31">
            <v>5</v>
          </cell>
          <cell r="E31">
            <v>234</v>
          </cell>
          <cell r="F31">
            <v>46</v>
          </cell>
          <cell r="G31">
            <v>56</v>
          </cell>
          <cell r="H31">
            <v>35</v>
          </cell>
          <cell r="I31">
            <v>69</v>
          </cell>
          <cell r="J31">
            <v>50</v>
          </cell>
          <cell r="K31">
            <v>50</v>
          </cell>
          <cell r="O31" t="str">
            <v>30</v>
          </cell>
          <cell r="P31">
            <v>5</v>
          </cell>
          <cell r="Q31">
            <v>390</v>
          </cell>
          <cell r="R31">
            <v>36</v>
          </cell>
          <cell r="S31">
            <v>45</v>
          </cell>
          <cell r="T31">
            <v>29</v>
          </cell>
          <cell r="U31">
            <v>65</v>
          </cell>
          <cell r="V31">
            <v>40</v>
          </cell>
          <cell r="W31">
            <v>40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44</v>
          </cell>
          <cell r="G32">
            <v>56</v>
          </cell>
          <cell r="H32">
            <v>36</v>
          </cell>
          <cell r="I32">
            <v>69</v>
          </cell>
          <cell r="J32">
            <v>48</v>
          </cell>
          <cell r="K32">
            <v>48</v>
          </cell>
          <cell r="O32" t="str">
            <v>31</v>
          </cell>
          <cell r="P32">
            <v>5</v>
          </cell>
          <cell r="Q32">
            <v>686</v>
          </cell>
          <cell r="R32">
            <v>35</v>
          </cell>
          <cell r="S32">
            <v>45</v>
          </cell>
          <cell r="T32">
            <v>26</v>
          </cell>
          <cell r="U32">
            <v>66</v>
          </cell>
          <cell r="V32">
            <v>40</v>
          </cell>
          <cell r="W32">
            <v>40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36</v>
          </cell>
          <cell r="I33">
            <v>69</v>
          </cell>
          <cell r="J33">
            <v>49</v>
          </cell>
          <cell r="K33">
            <v>49</v>
          </cell>
          <cell r="O33" t="str">
            <v>32</v>
          </cell>
          <cell r="P33">
            <v>5</v>
          </cell>
          <cell r="Q33">
            <v>896</v>
          </cell>
          <cell r="R33">
            <v>37</v>
          </cell>
          <cell r="S33">
            <v>47.5</v>
          </cell>
          <cell r="T33">
            <v>28</v>
          </cell>
          <cell r="U33">
            <v>70</v>
          </cell>
          <cell r="V33">
            <v>41</v>
          </cell>
          <cell r="W33">
            <v>41</v>
          </cell>
        </row>
        <row r="34">
          <cell r="C34" t="str">
            <v>33</v>
          </cell>
          <cell r="D34">
            <v>5</v>
          </cell>
          <cell r="E34">
            <v>315</v>
          </cell>
          <cell r="F34">
            <v>46</v>
          </cell>
          <cell r="G34">
            <v>55</v>
          </cell>
          <cell r="H34">
            <v>33</v>
          </cell>
          <cell r="I34">
            <v>69</v>
          </cell>
          <cell r="J34">
            <v>49</v>
          </cell>
          <cell r="K34">
            <v>49</v>
          </cell>
          <cell r="O34" t="str">
            <v>33</v>
          </cell>
          <cell r="P34">
            <v>5</v>
          </cell>
          <cell r="Q34">
            <v>578</v>
          </cell>
          <cell r="R34">
            <v>35</v>
          </cell>
          <cell r="S34">
            <v>45</v>
          </cell>
          <cell r="T34">
            <v>27</v>
          </cell>
          <cell r="U34">
            <v>65</v>
          </cell>
          <cell r="V34">
            <v>40</v>
          </cell>
          <cell r="W34">
            <v>40</v>
          </cell>
        </row>
        <row r="35">
          <cell r="C35" t="str">
            <v>34</v>
          </cell>
          <cell r="D35">
            <v>5</v>
          </cell>
          <cell r="E35">
            <v>71</v>
          </cell>
          <cell r="F35">
            <v>46</v>
          </cell>
          <cell r="G35">
            <v>55</v>
          </cell>
          <cell r="H35">
            <v>39</v>
          </cell>
          <cell r="I35">
            <v>70</v>
          </cell>
          <cell r="J35">
            <v>50</v>
          </cell>
          <cell r="K35">
            <v>50</v>
          </cell>
          <cell r="O35" t="str">
            <v>34</v>
          </cell>
          <cell r="P35">
            <v>5</v>
          </cell>
          <cell r="Q35">
            <v>120</v>
          </cell>
          <cell r="R35">
            <v>36</v>
          </cell>
          <cell r="S35">
            <v>44</v>
          </cell>
          <cell r="T35">
            <v>28</v>
          </cell>
          <cell r="U35">
            <v>67</v>
          </cell>
          <cell r="V35">
            <v>38</v>
          </cell>
          <cell r="W35">
            <v>38</v>
          </cell>
        </row>
        <row r="36">
          <cell r="C36" t="str">
            <v>35</v>
          </cell>
          <cell r="D36">
            <v>5</v>
          </cell>
          <cell r="E36">
            <v>185</v>
          </cell>
          <cell r="F36">
            <v>47</v>
          </cell>
          <cell r="G36">
            <v>60</v>
          </cell>
          <cell r="H36">
            <v>37</v>
          </cell>
          <cell r="I36">
            <v>69</v>
          </cell>
          <cell r="J36">
            <v>53</v>
          </cell>
          <cell r="K36">
            <v>53</v>
          </cell>
          <cell r="O36" t="str">
            <v>35</v>
          </cell>
          <cell r="P36">
            <v>5</v>
          </cell>
          <cell r="Q36">
            <v>352</v>
          </cell>
          <cell r="R36">
            <v>35</v>
          </cell>
          <cell r="S36">
            <v>47</v>
          </cell>
          <cell r="T36">
            <v>28</v>
          </cell>
          <cell r="U36">
            <v>66</v>
          </cell>
          <cell r="V36">
            <v>40</v>
          </cell>
          <cell r="W36">
            <v>40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47</v>
          </cell>
          <cell r="G37">
            <v>59</v>
          </cell>
          <cell r="H37">
            <v>38</v>
          </cell>
          <cell r="I37">
            <v>69</v>
          </cell>
          <cell r="J37">
            <v>52</v>
          </cell>
          <cell r="K37">
            <v>52</v>
          </cell>
          <cell r="O37" t="str">
            <v>36</v>
          </cell>
          <cell r="P37">
            <v>5</v>
          </cell>
          <cell r="Q37">
            <v>275</v>
          </cell>
          <cell r="R37">
            <v>37</v>
          </cell>
          <cell r="S37">
            <v>48</v>
          </cell>
          <cell r="T37">
            <v>30</v>
          </cell>
          <cell r="U37">
            <v>66</v>
          </cell>
          <cell r="V37">
            <v>42</v>
          </cell>
          <cell r="W37">
            <v>42</v>
          </cell>
        </row>
        <row r="38">
          <cell r="C38" t="str">
            <v>37</v>
          </cell>
          <cell r="D38">
            <v>5</v>
          </cell>
          <cell r="E38">
            <v>64</v>
          </cell>
          <cell r="F38">
            <v>47</v>
          </cell>
          <cell r="G38">
            <v>58.5</v>
          </cell>
          <cell r="H38">
            <v>38</v>
          </cell>
          <cell r="I38">
            <v>69</v>
          </cell>
          <cell r="J38">
            <v>51.5</v>
          </cell>
          <cell r="K38">
            <v>51</v>
          </cell>
          <cell r="O38" t="str">
            <v>37</v>
          </cell>
          <cell r="P38">
            <v>5</v>
          </cell>
          <cell r="Q38">
            <v>121</v>
          </cell>
          <cell r="R38">
            <v>36</v>
          </cell>
          <cell r="S38">
            <v>47</v>
          </cell>
          <cell r="T38">
            <v>30</v>
          </cell>
          <cell r="U38">
            <v>66</v>
          </cell>
          <cell r="V38">
            <v>41</v>
          </cell>
          <cell r="W38">
            <v>41</v>
          </cell>
        </row>
        <row r="39">
          <cell r="C39" t="str">
            <v>60</v>
          </cell>
          <cell r="D39">
            <v>5</v>
          </cell>
          <cell r="E39">
            <v>750</v>
          </cell>
          <cell r="F39">
            <v>46</v>
          </cell>
          <cell r="G39">
            <v>57</v>
          </cell>
          <cell r="H39">
            <v>35</v>
          </cell>
          <cell r="I39">
            <v>68</v>
          </cell>
          <cell r="J39">
            <v>51</v>
          </cell>
          <cell r="K39">
            <v>51</v>
          </cell>
          <cell r="O39" t="str">
            <v>60</v>
          </cell>
          <cell r="P39">
            <v>5</v>
          </cell>
          <cell r="Q39">
            <v>1585</v>
          </cell>
          <cell r="R39">
            <v>36</v>
          </cell>
          <cell r="S39">
            <v>48</v>
          </cell>
          <cell r="T39">
            <v>28</v>
          </cell>
          <cell r="U39">
            <v>67</v>
          </cell>
          <cell r="V39">
            <v>41</v>
          </cell>
          <cell r="W39">
            <v>41</v>
          </cell>
        </row>
        <row r="40">
          <cell r="C40" t="str">
            <v>61</v>
          </cell>
          <cell r="D40">
            <v>5</v>
          </cell>
          <cell r="E40">
            <v>531</v>
          </cell>
          <cell r="F40">
            <v>46</v>
          </cell>
          <cell r="G40">
            <v>56</v>
          </cell>
          <cell r="H40">
            <v>34</v>
          </cell>
          <cell r="I40">
            <v>70</v>
          </cell>
          <cell r="J40">
            <v>50</v>
          </cell>
          <cell r="K40">
            <v>50</v>
          </cell>
          <cell r="O40" t="str">
            <v>61</v>
          </cell>
          <cell r="P40">
            <v>5</v>
          </cell>
          <cell r="Q40">
            <v>1210</v>
          </cell>
          <cell r="R40">
            <v>36</v>
          </cell>
          <cell r="S40">
            <v>49</v>
          </cell>
          <cell r="T40">
            <v>28</v>
          </cell>
          <cell r="U40">
            <v>66</v>
          </cell>
          <cell r="V40">
            <v>43</v>
          </cell>
          <cell r="W40">
            <v>43</v>
          </cell>
        </row>
        <row r="41">
          <cell r="C41" t="str">
            <v>62</v>
          </cell>
          <cell r="D41">
            <v>5</v>
          </cell>
          <cell r="E41">
            <v>384</v>
          </cell>
          <cell r="F41">
            <v>46</v>
          </cell>
          <cell r="G41">
            <v>58</v>
          </cell>
          <cell r="H41">
            <v>33</v>
          </cell>
          <cell r="I41">
            <v>71</v>
          </cell>
          <cell r="J41">
            <v>51</v>
          </cell>
          <cell r="K41">
            <v>51</v>
          </cell>
          <cell r="O41" t="str">
            <v>62</v>
          </cell>
          <cell r="P41">
            <v>5</v>
          </cell>
          <cell r="Q41">
            <v>712</v>
          </cell>
          <cell r="R41">
            <v>36</v>
          </cell>
          <cell r="S41">
            <v>47</v>
          </cell>
          <cell r="T41">
            <v>28</v>
          </cell>
          <cell r="U41">
            <v>69</v>
          </cell>
          <cell r="V41">
            <v>41</v>
          </cell>
          <cell r="W41">
            <v>41</v>
          </cell>
        </row>
        <row r="42">
          <cell r="C42" t="str">
            <v>63</v>
          </cell>
          <cell r="D42">
            <v>5</v>
          </cell>
          <cell r="E42">
            <v>557</v>
          </cell>
          <cell r="F42">
            <v>46</v>
          </cell>
          <cell r="G42">
            <v>56</v>
          </cell>
          <cell r="H42">
            <v>35</v>
          </cell>
          <cell r="I42">
            <v>69</v>
          </cell>
          <cell r="J42">
            <v>50</v>
          </cell>
          <cell r="K42">
            <v>50</v>
          </cell>
          <cell r="O42" t="str">
            <v>63</v>
          </cell>
          <cell r="P42">
            <v>5</v>
          </cell>
          <cell r="Q42">
            <v>1166</v>
          </cell>
          <cell r="R42">
            <v>36</v>
          </cell>
          <cell r="S42">
            <v>48</v>
          </cell>
          <cell r="T42">
            <v>28</v>
          </cell>
          <cell r="U42">
            <v>69</v>
          </cell>
          <cell r="V42">
            <v>41</v>
          </cell>
          <cell r="W42">
            <v>41</v>
          </cell>
        </row>
        <row r="43">
          <cell r="C43" t="str">
            <v>64</v>
          </cell>
          <cell r="D43">
            <v>5</v>
          </cell>
          <cell r="E43">
            <v>298</v>
          </cell>
          <cell r="F43">
            <v>48</v>
          </cell>
          <cell r="G43">
            <v>59</v>
          </cell>
          <cell r="H43">
            <v>37</v>
          </cell>
          <cell r="I43">
            <v>68</v>
          </cell>
          <cell r="J43">
            <v>53</v>
          </cell>
          <cell r="K43">
            <v>53</v>
          </cell>
          <cell r="O43" t="str">
            <v>64</v>
          </cell>
          <cell r="P43">
            <v>5</v>
          </cell>
          <cell r="Q43">
            <v>789</v>
          </cell>
          <cell r="R43">
            <v>38</v>
          </cell>
          <cell r="S43">
            <v>50</v>
          </cell>
          <cell r="T43">
            <v>29</v>
          </cell>
          <cell r="U43">
            <v>67</v>
          </cell>
          <cell r="V43">
            <v>43</v>
          </cell>
          <cell r="W43">
            <v>43</v>
          </cell>
        </row>
        <row r="44">
          <cell r="C44" t="str">
            <v>65</v>
          </cell>
          <cell r="D44">
            <v>5</v>
          </cell>
          <cell r="E44">
            <v>263</v>
          </cell>
          <cell r="F44">
            <v>48</v>
          </cell>
          <cell r="G44">
            <v>58</v>
          </cell>
          <cell r="H44">
            <v>38</v>
          </cell>
          <cell r="I44">
            <v>68</v>
          </cell>
          <cell r="J44">
            <v>52</v>
          </cell>
          <cell r="K44">
            <v>52</v>
          </cell>
          <cell r="O44" t="str">
            <v>65</v>
          </cell>
          <cell r="P44">
            <v>5</v>
          </cell>
          <cell r="Q44">
            <v>732</v>
          </cell>
          <cell r="R44">
            <v>38</v>
          </cell>
          <cell r="S44">
            <v>48.5</v>
          </cell>
          <cell r="T44">
            <v>29</v>
          </cell>
          <cell r="U44">
            <v>67</v>
          </cell>
          <cell r="V44">
            <v>43</v>
          </cell>
          <cell r="W44">
            <v>43</v>
          </cell>
        </row>
        <row r="45">
          <cell r="C45" t="str">
            <v>66</v>
          </cell>
          <cell r="D45">
            <v>5</v>
          </cell>
          <cell r="E45">
            <v>218</v>
          </cell>
          <cell r="F45">
            <v>48</v>
          </cell>
          <cell r="G45">
            <v>57</v>
          </cell>
          <cell r="H45">
            <v>35</v>
          </cell>
          <cell r="I45">
            <v>69</v>
          </cell>
          <cell r="J45">
            <v>52</v>
          </cell>
          <cell r="K45">
            <v>52</v>
          </cell>
          <cell r="O45" t="str">
            <v>66</v>
          </cell>
          <cell r="P45">
            <v>5</v>
          </cell>
          <cell r="Q45">
            <v>551</v>
          </cell>
          <cell r="R45">
            <v>38</v>
          </cell>
          <cell r="S45">
            <v>48</v>
          </cell>
          <cell r="T45">
            <v>28</v>
          </cell>
          <cell r="U45">
            <v>69</v>
          </cell>
          <cell r="V45">
            <v>44</v>
          </cell>
          <cell r="W45">
            <v>44</v>
          </cell>
        </row>
        <row r="46">
          <cell r="C46" t="str">
            <v>67</v>
          </cell>
          <cell r="D46">
            <v>5</v>
          </cell>
          <cell r="E46">
            <v>185</v>
          </cell>
          <cell r="F46">
            <v>45</v>
          </cell>
          <cell r="G46">
            <v>56</v>
          </cell>
          <cell r="H46">
            <v>36</v>
          </cell>
          <cell r="I46">
            <v>68</v>
          </cell>
          <cell r="J46">
            <v>50</v>
          </cell>
          <cell r="K46">
            <v>50</v>
          </cell>
          <cell r="O46" t="str">
            <v>67</v>
          </cell>
          <cell r="P46">
            <v>5</v>
          </cell>
          <cell r="Q46">
            <v>514</v>
          </cell>
          <cell r="R46">
            <v>36</v>
          </cell>
          <cell r="S46">
            <v>46</v>
          </cell>
          <cell r="T46">
            <v>29</v>
          </cell>
          <cell r="U46">
            <v>68</v>
          </cell>
          <cell r="V46">
            <v>42</v>
          </cell>
          <cell r="W46">
            <v>42</v>
          </cell>
        </row>
        <row r="47">
          <cell r="C47" t="str">
            <v>68</v>
          </cell>
          <cell r="D47">
            <v>5</v>
          </cell>
          <cell r="E47">
            <v>145</v>
          </cell>
          <cell r="F47">
            <v>46</v>
          </cell>
          <cell r="G47">
            <v>56</v>
          </cell>
          <cell r="H47">
            <v>38</v>
          </cell>
          <cell r="I47">
            <v>68</v>
          </cell>
          <cell r="J47">
            <v>50</v>
          </cell>
          <cell r="K47">
            <v>50</v>
          </cell>
          <cell r="O47" t="str">
            <v>68</v>
          </cell>
          <cell r="P47">
            <v>5</v>
          </cell>
          <cell r="Q47">
            <v>357</v>
          </cell>
          <cell r="R47">
            <v>38</v>
          </cell>
          <cell r="S47">
            <v>49</v>
          </cell>
          <cell r="T47">
            <v>28</v>
          </cell>
          <cell r="U47">
            <v>66</v>
          </cell>
          <cell r="V47">
            <v>43</v>
          </cell>
          <cell r="W47">
            <v>43</v>
          </cell>
        </row>
        <row r="48">
          <cell r="C48" t="str">
            <v>69</v>
          </cell>
          <cell r="D48">
            <v>5</v>
          </cell>
          <cell r="E48">
            <v>115</v>
          </cell>
          <cell r="F48">
            <v>47</v>
          </cell>
          <cell r="G48">
            <v>58</v>
          </cell>
          <cell r="H48">
            <v>35</v>
          </cell>
          <cell r="I48">
            <v>68</v>
          </cell>
          <cell r="J48">
            <v>51</v>
          </cell>
          <cell r="K48">
            <v>51</v>
          </cell>
          <cell r="O48" t="str">
            <v>69</v>
          </cell>
          <cell r="P48">
            <v>5</v>
          </cell>
          <cell r="Q48">
            <v>286</v>
          </cell>
          <cell r="R48">
            <v>38</v>
          </cell>
          <cell r="S48">
            <v>48</v>
          </cell>
          <cell r="T48">
            <v>30</v>
          </cell>
          <cell r="U48">
            <v>69</v>
          </cell>
          <cell r="V48">
            <v>43</v>
          </cell>
          <cell r="W48">
            <v>43</v>
          </cell>
        </row>
        <row r="49">
          <cell r="C49" t="str">
            <v>70</v>
          </cell>
          <cell r="D49">
            <v>5</v>
          </cell>
          <cell r="E49">
            <v>170</v>
          </cell>
          <cell r="F49">
            <v>54</v>
          </cell>
          <cell r="G49">
            <v>63</v>
          </cell>
          <cell r="H49">
            <v>40</v>
          </cell>
          <cell r="I49">
            <v>67</v>
          </cell>
          <cell r="J49">
            <v>58.5</v>
          </cell>
          <cell r="K49">
            <v>58</v>
          </cell>
          <cell r="O49" t="str">
            <v>70</v>
          </cell>
          <cell r="P49">
            <v>5</v>
          </cell>
          <cell r="Q49">
            <v>480</v>
          </cell>
          <cell r="R49">
            <v>42</v>
          </cell>
          <cell r="S49">
            <v>57</v>
          </cell>
          <cell r="T49">
            <v>29</v>
          </cell>
          <cell r="U49">
            <v>68</v>
          </cell>
          <cell r="V49">
            <v>50</v>
          </cell>
          <cell r="W49">
            <v>50</v>
          </cell>
        </row>
        <row r="50">
          <cell r="C50" t="str">
            <v>71</v>
          </cell>
          <cell r="D50">
            <v>5</v>
          </cell>
          <cell r="E50">
            <v>180</v>
          </cell>
          <cell r="F50">
            <v>50</v>
          </cell>
          <cell r="G50">
            <v>62</v>
          </cell>
          <cell r="H50">
            <v>38</v>
          </cell>
          <cell r="I50">
            <v>69</v>
          </cell>
          <cell r="J50">
            <v>57</v>
          </cell>
          <cell r="K50">
            <v>57</v>
          </cell>
          <cell r="O50" t="str">
            <v>71</v>
          </cell>
          <cell r="P50">
            <v>5</v>
          </cell>
          <cell r="Q50">
            <v>610</v>
          </cell>
          <cell r="R50">
            <v>39</v>
          </cell>
          <cell r="S50">
            <v>54</v>
          </cell>
          <cell r="T50">
            <v>30</v>
          </cell>
          <cell r="U50">
            <v>67</v>
          </cell>
          <cell r="V50">
            <v>45.5</v>
          </cell>
          <cell r="W50">
            <v>45</v>
          </cell>
        </row>
        <row r="51">
          <cell r="C51" t="str">
            <v>72</v>
          </cell>
          <cell r="D51">
            <v>5</v>
          </cell>
          <cell r="E51">
            <v>23</v>
          </cell>
          <cell r="F51">
            <v>48</v>
          </cell>
          <cell r="G51">
            <v>64</v>
          </cell>
          <cell r="H51">
            <v>44</v>
          </cell>
          <cell r="I51">
            <v>69</v>
          </cell>
          <cell r="J51">
            <v>56</v>
          </cell>
          <cell r="K51">
            <v>56</v>
          </cell>
          <cell r="O51" t="str">
            <v>72</v>
          </cell>
          <cell r="P51">
            <v>5</v>
          </cell>
          <cell r="Q51">
            <v>59</v>
          </cell>
          <cell r="R51">
            <v>41</v>
          </cell>
          <cell r="S51">
            <v>51</v>
          </cell>
          <cell r="T51">
            <v>32</v>
          </cell>
          <cell r="U51">
            <v>67</v>
          </cell>
          <cell r="V51">
            <v>45</v>
          </cell>
          <cell r="W51">
            <v>45</v>
          </cell>
        </row>
        <row r="52">
          <cell r="C52" t="str">
            <v>73</v>
          </cell>
          <cell r="D52">
            <v>5</v>
          </cell>
          <cell r="E52">
            <v>26</v>
          </cell>
          <cell r="F52">
            <v>54</v>
          </cell>
          <cell r="G52">
            <v>63</v>
          </cell>
          <cell r="H52">
            <v>42</v>
          </cell>
          <cell r="I52">
            <v>68</v>
          </cell>
          <cell r="J52">
            <v>60</v>
          </cell>
          <cell r="K52">
            <v>60</v>
          </cell>
          <cell r="O52" t="str">
            <v>73</v>
          </cell>
          <cell r="P52">
            <v>5</v>
          </cell>
          <cell r="Q52">
            <v>32</v>
          </cell>
          <cell r="R52">
            <v>39</v>
          </cell>
          <cell r="S52">
            <v>57</v>
          </cell>
          <cell r="T52">
            <v>29</v>
          </cell>
          <cell r="U52">
            <v>68</v>
          </cell>
          <cell r="V52">
            <v>48</v>
          </cell>
          <cell r="W52">
            <v>48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46</v>
          </cell>
          <cell r="G53">
            <v>59</v>
          </cell>
          <cell r="H53">
            <v>36</v>
          </cell>
          <cell r="I53">
            <v>70</v>
          </cell>
          <cell r="J53">
            <v>52</v>
          </cell>
          <cell r="K53">
            <v>52</v>
          </cell>
          <cell r="O53" t="str">
            <v>74</v>
          </cell>
          <cell r="P53">
            <v>5</v>
          </cell>
          <cell r="Q53">
            <v>618</v>
          </cell>
          <cell r="R53">
            <v>37</v>
          </cell>
          <cell r="S53">
            <v>49</v>
          </cell>
          <cell r="T53">
            <v>28</v>
          </cell>
          <cell r="U53">
            <v>68</v>
          </cell>
          <cell r="V53">
            <v>43</v>
          </cell>
          <cell r="W53">
            <v>43</v>
          </cell>
        </row>
        <row r="54">
          <cell r="C54" t="str">
            <v>76</v>
          </cell>
          <cell r="D54">
            <v>5</v>
          </cell>
          <cell r="E54">
            <v>18</v>
          </cell>
          <cell r="F54">
            <v>55</v>
          </cell>
          <cell r="G54">
            <v>65</v>
          </cell>
          <cell r="H54">
            <v>46</v>
          </cell>
          <cell r="I54">
            <v>68</v>
          </cell>
          <cell r="J54">
            <v>58</v>
          </cell>
          <cell r="K54">
            <v>58</v>
          </cell>
          <cell r="O54" t="str">
            <v>76</v>
          </cell>
          <cell r="P54">
            <v>5</v>
          </cell>
          <cell r="Q54">
            <v>13</v>
          </cell>
          <cell r="R54">
            <v>43</v>
          </cell>
          <cell r="S54">
            <v>50</v>
          </cell>
          <cell r="T54">
            <v>39</v>
          </cell>
          <cell r="U54">
            <v>58</v>
          </cell>
          <cell r="V54">
            <v>50</v>
          </cell>
          <cell r="W54">
            <v>50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51</v>
          </cell>
          <cell r="G55">
            <v>59.5</v>
          </cell>
          <cell r="H55">
            <v>46</v>
          </cell>
          <cell r="I55">
            <v>67</v>
          </cell>
          <cell r="J55">
            <v>54.5</v>
          </cell>
          <cell r="K55">
            <v>54</v>
          </cell>
          <cell r="O55" t="str">
            <v>77</v>
          </cell>
          <cell r="P55">
            <v>5</v>
          </cell>
          <cell r="Q55">
            <v>7</v>
          </cell>
          <cell r="R55">
            <v>37</v>
          </cell>
          <cell r="S55">
            <v>50</v>
          </cell>
          <cell r="T55">
            <v>36</v>
          </cell>
          <cell r="U55">
            <v>55</v>
          </cell>
          <cell r="V55">
            <v>41</v>
          </cell>
          <cell r="W55">
            <v>41</v>
          </cell>
        </row>
        <row r="56">
          <cell r="C56" t="str">
            <v>85</v>
          </cell>
          <cell r="D56">
            <v>5</v>
          </cell>
          <cell r="E56">
            <v>139</v>
          </cell>
          <cell r="F56">
            <v>48</v>
          </cell>
          <cell r="G56">
            <v>62</v>
          </cell>
          <cell r="H56">
            <v>39</v>
          </cell>
          <cell r="I56">
            <v>69</v>
          </cell>
          <cell r="J56">
            <v>56</v>
          </cell>
          <cell r="K56">
            <v>56</v>
          </cell>
          <cell r="O56" t="str">
            <v>85</v>
          </cell>
          <cell r="P56">
            <v>5</v>
          </cell>
          <cell r="Q56">
            <v>380</v>
          </cell>
          <cell r="R56">
            <v>37</v>
          </cell>
          <cell r="S56">
            <v>54</v>
          </cell>
          <cell r="T56">
            <v>27</v>
          </cell>
          <cell r="U56">
            <v>70</v>
          </cell>
          <cell r="V56">
            <v>43</v>
          </cell>
          <cell r="W56">
            <v>43</v>
          </cell>
        </row>
        <row r="57">
          <cell r="C57" t="str">
            <v>86</v>
          </cell>
          <cell r="D57">
            <v>5</v>
          </cell>
          <cell r="E57">
            <v>252</v>
          </cell>
          <cell r="F57">
            <v>48</v>
          </cell>
          <cell r="G57">
            <v>62</v>
          </cell>
          <cell r="H57">
            <v>37</v>
          </cell>
          <cell r="I57">
            <v>69</v>
          </cell>
          <cell r="J57">
            <v>54</v>
          </cell>
          <cell r="K57">
            <v>54</v>
          </cell>
          <cell r="O57" t="str">
            <v>86</v>
          </cell>
          <cell r="P57">
            <v>5</v>
          </cell>
          <cell r="Q57">
            <v>453</v>
          </cell>
          <cell r="R57">
            <v>37</v>
          </cell>
          <cell r="S57">
            <v>50</v>
          </cell>
          <cell r="T57">
            <v>29</v>
          </cell>
          <cell r="U57">
            <v>68</v>
          </cell>
          <cell r="V57">
            <v>42</v>
          </cell>
          <cell r="W57">
            <v>42</v>
          </cell>
        </row>
        <row r="58">
          <cell r="C58" t="str">
            <v>87</v>
          </cell>
          <cell r="D58">
            <v>5</v>
          </cell>
          <cell r="E58">
            <v>191</v>
          </cell>
          <cell r="F58">
            <v>49</v>
          </cell>
          <cell r="G58">
            <v>62</v>
          </cell>
          <cell r="H58">
            <v>35</v>
          </cell>
          <cell r="I58">
            <v>69</v>
          </cell>
          <cell r="J58">
            <v>54</v>
          </cell>
          <cell r="K58">
            <v>54</v>
          </cell>
          <cell r="O58" t="str">
            <v>87</v>
          </cell>
          <cell r="P58">
            <v>5</v>
          </cell>
          <cell r="Q58">
            <v>397</v>
          </cell>
          <cell r="R58">
            <v>38</v>
          </cell>
          <cell r="S58">
            <v>53</v>
          </cell>
          <cell r="T58">
            <v>30</v>
          </cell>
          <cell r="U58">
            <v>68</v>
          </cell>
          <cell r="V58">
            <v>44</v>
          </cell>
          <cell r="W58">
            <v>44</v>
          </cell>
        </row>
        <row r="68">
          <cell r="B68" t="str">
            <v>01</v>
          </cell>
          <cell r="C68">
            <v>3</v>
          </cell>
          <cell r="D68">
            <v>2411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44</v>
          </cell>
        </row>
        <row r="69">
          <cell r="B69" t="str">
            <v>02</v>
          </cell>
          <cell r="C69">
            <v>3</v>
          </cell>
          <cell r="D69">
            <v>2838</v>
          </cell>
          <cell r="E69">
            <v>37</v>
          </cell>
          <cell r="F69">
            <v>51</v>
          </cell>
          <cell r="G69">
            <v>28</v>
          </cell>
          <cell r="H69">
            <v>70</v>
          </cell>
          <cell r="I69">
            <v>44</v>
          </cell>
          <cell r="J69">
            <v>45.200140944327003</v>
          </cell>
        </row>
        <row r="70">
          <cell r="B70" t="str">
            <v>03</v>
          </cell>
          <cell r="C70">
            <v>3</v>
          </cell>
          <cell r="D70">
            <v>4370</v>
          </cell>
          <cell r="E70">
            <v>40</v>
          </cell>
          <cell r="F70">
            <v>55</v>
          </cell>
          <cell r="G70">
            <v>27</v>
          </cell>
          <cell r="H70">
            <v>69</v>
          </cell>
          <cell r="I70">
            <v>47</v>
          </cell>
          <cell r="J70">
            <v>47.753546910755098</v>
          </cell>
        </row>
        <row r="71">
          <cell r="B71" t="str">
            <v>04</v>
          </cell>
          <cell r="C71">
            <v>3</v>
          </cell>
          <cell r="D71">
            <v>4364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45.8982584784601</v>
          </cell>
        </row>
        <row r="72">
          <cell r="B72" t="str">
            <v>05</v>
          </cell>
          <cell r="C72">
            <v>3</v>
          </cell>
          <cell r="D72">
            <v>4481</v>
          </cell>
          <cell r="E72">
            <v>35</v>
          </cell>
          <cell r="F72">
            <v>49</v>
          </cell>
          <cell r="G72">
            <v>25</v>
          </cell>
          <cell r="H72">
            <v>69</v>
          </cell>
          <cell r="I72">
            <v>42</v>
          </cell>
          <cell r="J72">
            <v>43.158223610801201</v>
          </cell>
        </row>
        <row r="73">
          <cell r="B73" t="str">
            <v>06</v>
          </cell>
          <cell r="C73">
            <v>3</v>
          </cell>
          <cell r="D73">
            <v>1509</v>
          </cell>
          <cell r="E73">
            <v>36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42.0092776673294</v>
          </cell>
        </row>
        <row r="74">
          <cell r="B74" t="str">
            <v>07</v>
          </cell>
          <cell r="C74">
            <v>3</v>
          </cell>
          <cell r="D74">
            <v>2160</v>
          </cell>
          <cell r="E74">
            <v>36</v>
          </cell>
          <cell r="F74">
            <v>46</v>
          </cell>
          <cell r="G74">
            <v>26</v>
          </cell>
          <cell r="H74">
            <v>70</v>
          </cell>
          <cell r="I74">
            <v>40</v>
          </cell>
          <cell r="J74">
            <v>41.621759259259299</v>
          </cell>
        </row>
        <row r="75">
          <cell r="B75" t="str">
            <v>08</v>
          </cell>
          <cell r="C75">
            <v>3</v>
          </cell>
          <cell r="D75">
            <v>868</v>
          </cell>
          <cell r="E75">
            <v>36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42.108294930875601</v>
          </cell>
        </row>
        <row r="76">
          <cell r="B76" t="str">
            <v>09</v>
          </cell>
          <cell r="C76">
            <v>3</v>
          </cell>
          <cell r="D76">
            <v>4673</v>
          </cell>
          <cell r="E76">
            <v>36</v>
          </cell>
          <cell r="F76">
            <v>48</v>
          </cell>
          <cell r="G76">
            <v>28</v>
          </cell>
          <cell r="H76">
            <v>69</v>
          </cell>
          <cell r="I76">
            <v>41</v>
          </cell>
          <cell r="J76">
            <v>42.742777658891498</v>
          </cell>
        </row>
        <row r="77">
          <cell r="B77" t="str">
            <v>10</v>
          </cell>
          <cell r="C77">
            <v>3</v>
          </cell>
          <cell r="D77">
            <v>3229</v>
          </cell>
          <cell r="E77">
            <v>38</v>
          </cell>
          <cell r="F77">
            <v>49</v>
          </cell>
          <cell r="G77">
            <v>28</v>
          </cell>
          <cell r="H77">
            <v>69</v>
          </cell>
          <cell r="I77">
            <v>43</v>
          </cell>
          <cell r="J77">
            <v>44.034995354598898</v>
          </cell>
        </row>
        <row r="78">
          <cell r="B78" t="str">
            <v>11</v>
          </cell>
          <cell r="C78">
            <v>3</v>
          </cell>
          <cell r="D78">
            <v>1230</v>
          </cell>
          <cell r="E78">
            <v>37</v>
          </cell>
          <cell r="F78">
            <v>52</v>
          </cell>
          <cell r="G78">
            <v>27</v>
          </cell>
          <cell r="H78">
            <v>70</v>
          </cell>
          <cell r="I78">
            <v>43</v>
          </cell>
          <cell r="J78">
            <v>45.381300813008103</v>
          </cell>
        </row>
        <row r="79">
          <cell r="B79" t="str">
            <v>12</v>
          </cell>
          <cell r="C79">
            <v>3</v>
          </cell>
          <cell r="D79">
            <v>1799</v>
          </cell>
          <cell r="E79">
            <v>39</v>
          </cell>
          <cell r="F79">
            <v>54</v>
          </cell>
          <cell r="G79">
            <v>28</v>
          </cell>
          <cell r="H79">
            <v>68</v>
          </cell>
          <cell r="I79">
            <v>46</v>
          </cell>
          <cell r="J79">
            <v>46.533073929961098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41</v>
          </cell>
          <cell r="F80">
            <v>50</v>
          </cell>
          <cell r="G80">
            <v>36</v>
          </cell>
          <cell r="H80">
            <v>58</v>
          </cell>
          <cell r="I80">
            <v>48</v>
          </cell>
          <cell r="J80">
            <v>46.5</v>
          </cell>
        </row>
        <row r="81">
          <cell r="B81" t="str">
            <v>01</v>
          </cell>
          <cell r="C81">
            <v>3</v>
          </cell>
          <cell r="D81">
            <v>1344</v>
          </cell>
          <cell r="E81">
            <v>43</v>
          </cell>
          <cell r="F81">
            <v>61</v>
          </cell>
          <cell r="G81">
            <v>31</v>
          </cell>
          <cell r="H81">
            <v>70</v>
          </cell>
          <cell r="I81">
            <v>50</v>
          </cell>
          <cell r="J81">
            <v>51.073660714285701</v>
          </cell>
        </row>
        <row r="82">
          <cell r="B82" t="str">
            <v>02</v>
          </cell>
          <cell r="C82">
            <v>3</v>
          </cell>
          <cell r="D82">
            <v>966</v>
          </cell>
          <cell r="E82">
            <v>44</v>
          </cell>
          <cell r="F82">
            <v>61</v>
          </cell>
          <cell r="G82">
            <v>33</v>
          </cell>
          <cell r="H82">
            <v>70</v>
          </cell>
          <cell r="I82">
            <v>51</v>
          </cell>
          <cell r="J82">
            <v>52.257763975155299</v>
          </cell>
        </row>
        <row r="83">
          <cell r="B83" t="str">
            <v>03</v>
          </cell>
          <cell r="C83">
            <v>3</v>
          </cell>
          <cell r="D83">
            <v>1762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56.225312145289401</v>
          </cell>
        </row>
        <row r="84">
          <cell r="B84" t="str">
            <v>04</v>
          </cell>
          <cell r="C84">
            <v>3</v>
          </cell>
          <cell r="D84">
            <v>2085</v>
          </cell>
          <cell r="E84">
            <v>50</v>
          </cell>
          <cell r="F84">
            <v>62</v>
          </cell>
          <cell r="G84">
            <v>36</v>
          </cell>
          <cell r="H84">
            <v>70</v>
          </cell>
          <cell r="I84">
            <v>56</v>
          </cell>
          <cell r="J84">
            <v>55.648920863309399</v>
          </cell>
        </row>
        <row r="85">
          <cell r="B85" t="str">
            <v>05</v>
          </cell>
          <cell r="C85">
            <v>3</v>
          </cell>
          <cell r="D85">
            <v>2120</v>
          </cell>
          <cell r="E85">
            <v>45</v>
          </cell>
          <cell r="F85">
            <v>57</v>
          </cell>
          <cell r="G85">
            <v>32</v>
          </cell>
          <cell r="H85">
            <v>70</v>
          </cell>
          <cell r="I85">
            <v>50</v>
          </cell>
          <cell r="J85">
            <v>51.015566037735901</v>
          </cell>
        </row>
        <row r="86">
          <cell r="B86" t="str">
            <v>06</v>
          </cell>
          <cell r="C86">
            <v>3</v>
          </cell>
          <cell r="D86">
            <v>920</v>
          </cell>
          <cell r="E86">
            <v>46</v>
          </cell>
          <cell r="F86">
            <v>57</v>
          </cell>
          <cell r="G86">
            <v>35</v>
          </cell>
          <cell r="H86">
            <v>69</v>
          </cell>
          <cell r="I86">
            <v>50</v>
          </cell>
          <cell r="J86">
            <v>51.6576086956522</v>
          </cell>
        </row>
        <row r="87">
          <cell r="B87" t="str">
            <v>07</v>
          </cell>
          <cell r="C87">
            <v>3</v>
          </cell>
          <cell r="D87">
            <v>1059</v>
          </cell>
          <cell r="E87">
            <v>45</v>
          </cell>
          <cell r="F87">
            <v>55</v>
          </cell>
          <cell r="G87">
            <v>33</v>
          </cell>
          <cell r="H87">
            <v>69</v>
          </cell>
          <cell r="I87">
            <v>49</v>
          </cell>
          <cell r="J87">
            <v>50.733711048158597</v>
          </cell>
        </row>
        <row r="88">
          <cell r="B88" t="str">
            <v>08</v>
          </cell>
          <cell r="C88">
            <v>3</v>
          </cell>
          <cell r="D88">
            <v>442</v>
          </cell>
          <cell r="E88">
            <v>47</v>
          </cell>
          <cell r="F88">
            <v>59</v>
          </cell>
          <cell r="G88">
            <v>37</v>
          </cell>
          <cell r="H88">
            <v>70</v>
          </cell>
          <cell r="I88">
            <v>52</v>
          </cell>
          <cell r="J88">
            <v>52.823529411764703</v>
          </cell>
        </row>
        <row r="89">
          <cell r="B89" t="str">
            <v>09</v>
          </cell>
          <cell r="C89">
            <v>3</v>
          </cell>
          <cell r="D89">
            <v>2222</v>
          </cell>
          <cell r="E89">
            <v>46</v>
          </cell>
          <cell r="F89">
            <v>57</v>
          </cell>
          <cell r="G89">
            <v>33</v>
          </cell>
          <cell r="H89">
            <v>71</v>
          </cell>
          <cell r="I89">
            <v>51</v>
          </cell>
          <cell r="J89">
            <v>51.489198919891997</v>
          </cell>
        </row>
        <row r="90">
          <cell r="B90" t="str">
            <v>10</v>
          </cell>
          <cell r="C90">
            <v>3</v>
          </cell>
          <cell r="D90">
            <v>1224</v>
          </cell>
          <cell r="E90">
            <v>47</v>
          </cell>
          <cell r="F90">
            <v>57</v>
          </cell>
          <cell r="G90">
            <v>35</v>
          </cell>
          <cell r="H90">
            <v>69</v>
          </cell>
          <cell r="I90">
            <v>52</v>
          </cell>
          <cell r="J90">
            <v>52.513071895424801</v>
          </cell>
        </row>
        <row r="91">
          <cell r="B91" t="str">
            <v>11</v>
          </cell>
          <cell r="C91">
            <v>3</v>
          </cell>
          <cell r="D91">
            <v>582</v>
          </cell>
          <cell r="E91">
            <v>48</v>
          </cell>
          <cell r="F91">
            <v>62</v>
          </cell>
          <cell r="G91">
            <v>35</v>
          </cell>
          <cell r="H91">
            <v>69</v>
          </cell>
          <cell r="I91">
            <v>55</v>
          </cell>
          <cell r="J91">
            <v>54.774914089347099</v>
          </cell>
        </row>
        <row r="92">
          <cell r="B92" t="str">
            <v>12</v>
          </cell>
          <cell r="C92">
            <v>3</v>
          </cell>
          <cell r="D92">
            <v>565</v>
          </cell>
          <cell r="E92">
            <v>50</v>
          </cell>
          <cell r="F92">
            <v>62</v>
          </cell>
          <cell r="G92">
            <v>36</v>
          </cell>
          <cell r="H92">
            <v>70</v>
          </cell>
          <cell r="I92">
            <v>56</v>
          </cell>
          <cell r="J92">
            <v>55.739823008849598</v>
          </cell>
        </row>
        <row r="93">
          <cell r="B93" t="str">
            <v>Théologie</v>
          </cell>
          <cell r="C93">
            <v>3</v>
          </cell>
          <cell r="D93">
            <v>34</v>
          </cell>
          <cell r="E93">
            <v>52</v>
          </cell>
          <cell r="F93">
            <v>63</v>
          </cell>
          <cell r="G93">
            <v>46</v>
          </cell>
          <cell r="H93">
            <v>68</v>
          </cell>
          <cell r="I93">
            <v>56</v>
          </cell>
          <cell r="J93">
            <v>57.029411764705898</v>
          </cell>
        </row>
        <row r="96">
          <cell r="B96" t="str">
            <v>Droit</v>
          </cell>
          <cell r="C96">
            <v>3</v>
          </cell>
          <cell r="D96">
            <v>5249</v>
          </cell>
          <cell r="E96">
            <v>38</v>
          </cell>
          <cell r="F96">
            <v>51</v>
          </cell>
          <cell r="G96">
            <v>28</v>
          </cell>
          <cell r="H96">
            <v>70</v>
          </cell>
          <cell r="I96">
            <v>44</v>
          </cell>
          <cell r="J96">
            <v>45.281386930844</v>
          </cell>
        </row>
        <row r="97">
          <cell r="B97" t="str">
            <v>Lettres</v>
          </cell>
          <cell r="C97">
            <v>3</v>
          </cell>
          <cell r="D97">
            <v>10553</v>
          </cell>
          <cell r="E97">
            <v>39</v>
          </cell>
          <cell r="F97">
            <v>54</v>
          </cell>
          <cell r="G97">
            <v>27</v>
          </cell>
          <cell r="H97">
            <v>69</v>
          </cell>
          <cell r="I97">
            <v>46</v>
          </cell>
          <cell r="J97">
            <v>46.7758931109637</v>
          </cell>
        </row>
        <row r="98">
          <cell r="B98" t="str">
            <v>Sciences</v>
          </cell>
          <cell r="C98">
            <v>3</v>
          </cell>
          <cell r="D98">
            <v>16920</v>
          </cell>
          <cell r="E98">
            <v>36</v>
          </cell>
          <cell r="F98">
            <v>48</v>
          </cell>
          <cell r="G98">
            <v>25</v>
          </cell>
          <cell r="H98">
            <v>70</v>
          </cell>
          <cell r="I98">
            <v>42</v>
          </cell>
          <cell r="J98">
            <v>42.858333333333299</v>
          </cell>
        </row>
        <row r="99">
          <cell r="B99" t="str">
            <v>Pharmacie</v>
          </cell>
          <cell r="C99">
            <v>3</v>
          </cell>
          <cell r="D99">
            <v>1230</v>
          </cell>
          <cell r="E99">
            <v>37</v>
          </cell>
          <cell r="F99">
            <v>52</v>
          </cell>
          <cell r="G99">
            <v>27</v>
          </cell>
          <cell r="H99">
            <v>70</v>
          </cell>
          <cell r="I99">
            <v>43</v>
          </cell>
          <cell r="J99">
            <v>45.381300813008103</v>
          </cell>
        </row>
        <row r="100">
          <cell r="B100" t="str">
            <v>Droit</v>
          </cell>
          <cell r="C100">
            <v>3</v>
          </cell>
          <cell r="D100">
            <v>2310</v>
          </cell>
          <cell r="E100">
            <v>44</v>
          </cell>
          <cell r="F100">
            <v>61</v>
          </cell>
          <cell r="G100">
            <v>31</v>
          </cell>
          <cell r="H100">
            <v>70</v>
          </cell>
          <cell r="I100">
            <v>50</v>
          </cell>
          <cell r="J100">
            <v>51.568831168831203</v>
          </cell>
        </row>
        <row r="101">
          <cell r="B101" t="str">
            <v>Lettres</v>
          </cell>
          <cell r="C101">
            <v>3</v>
          </cell>
          <cell r="D101">
            <v>4446</v>
          </cell>
          <cell r="E101">
            <v>50</v>
          </cell>
          <cell r="F101">
            <v>62</v>
          </cell>
          <cell r="G101">
            <v>36</v>
          </cell>
          <cell r="H101">
            <v>70</v>
          </cell>
          <cell r="I101">
            <v>56</v>
          </cell>
          <cell r="J101">
            <v>55.899460188933901</v>
          </cell>
        </row>
        <row r="102">
          <cell r="B102" t="str">
            <v>Sciences</v>
          </cell>
          <cell r="C102">
            <v>3</v>
          </cell>
          <cell r="D102">
            <v>7987</v>
          </cell>
          <cell r="E102">
            <v>46</v>
          </cell>
          <cell r="F102">
            <v>57</v>
          </cell>
          <cell r="G102">
            <v>32</v>
          </cell>
          <cell r="H102">
            <v>71</v>
          </cell>
          <cell r="I102">
            <v>51</v>
          </cell>
          <cell r="J102">
            <v>51.513459371478703</v>
          </cell>
        </row>
        <row r="103">
          <cell r="B103" t="str">
            <v>Pharmacie</v>
          </cell>
          <cell r="C103">
            <v>3</v>
          </cell>
          <cell r="D103">
            <v>582</v>
          </cell>
          <cell r="E103">
            <v>48</v>
          </cell>
          <cell r="F103">
            <v>62</v>
          </cell>
          <cell r="G103">
            <v>35</v>
          </cell>
          <cell r="H103">
            <v>69</v>
          </cell>
          <cell r="I103">
            <v>55</v>
          </cell>
          <cell r="J103">
            <v>54.774914089347099</v>
          </cell>
        </row>
      </sheetData>
      <sheetData sheetId="14">
        <row r="1">
          <cell r="B1">
            <v>2009</v>
          </cell>
          <cell r="E1" t="str">
            <v>Total 2009</v>
          </cell>
          <cell r="F1">
            <v>2010</v>
          </cell>
          <cell r="I1" t="str">
            <v>Total 2010</v>
          </cell>
          <cell r="J1">
            <v>2011</v>
          </cell>
          <cell r="M1" t="str">
            <v>Total 2011</v>
          </cell>
          <cell r="N1">
            <v>2012</v>
          </cell>
          <cell r="Q1" t="str">
            <v>Total 2012</v>
          </cell>
          <cell r="R1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2</v>
          </cell>
          <cell r="C3" t="str">
            <v>3</v>
          </cell>
          <cell r="D3" t="str">
            <v>4</v>
          </cell>
          <cell r="E3" t="str">
            <v>5</v>
          </cell>
          <cell r="F3" t="str">
            <v>6</v>
          </cell>
          <cell r="G3" t="str">
            <v>7</v>
          </cell>
          <cell r="H3" t="str">
            <v>8</v>
          </cell>
          <cell r="I3" t="str">
            <v>9</v>
          </cell>
          <cell r="J3" t="str">
            <v>10</v>
          </cell>
          <cell r="K3" t="str">
            <v>11</v>
          </cell>
          <cell r="L3" t="str">
            <v>12</v>
          </cell>
          <cell r="M3" t="str">
            <v>13</v>
          </cell>
          <cell r="N3" t="str">
            <v>14</v>
          </cell>
          <cell r="O3" t="str">
            <v>15</v>
          </cell>
          <cell r="P3" t="str">
            <v>16</v>
          </cell>
          <cell r="Q3" t="str">
            <v>17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3</v>
          </cell>
          <cell r="C4">
            <v>9</v>
          </cell>
          <cell r="D4">
            <v>0.25</v>
          </cell>
          <cell r="E4">
            <v>12</v>
          </cell>
          <cell r="F4">
            <v>4</v>
          </cell>
          <cell r="G4">
            <v>7</v>
          </cell>
          <cell r="H4">
            <v>0.36363636363636365</v>
          </cell>
          <cell r="I4">
            <v>11</v>
          </cell>
          <cell r="J4">
            <v>3</v>
          </cell>
          <cell r="K4">
            <v>6</v>
          </cell>
          <cell r="L4">
            <v>0.33333333333333331</v>
          </cell>
          <cell r="M4">
            <v>9</v>
          </cell>
          <cell r="N4">
            <v>3</v>
          </cell>
          <cell r="O4">
            <v>9</v>
          </cell>
          <cell r="P4">
            <v>0.25</v>
          </cell>
          <cell r="Q4">
            <v>12</v>
          </cell>
          <cell r="S4">
            <v>4</v>
          </cell>
          <cell r="T4">
            <v>0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12</v>
          </cell>
          <cell r="D5">
            <v>0.14285714285714285</v>
          </cell>
          <cell r="E5">
            <v>14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3</v>
          </cell>
          <cell r="L5">
            <v>0</v>
          </cell>
          <cell r="M5">
            <v>3</v>
          </cell>
          <cell r="O5">
            <v>3</v>
          </cell>
          <cell r="P5">
            <v>0</v>
          </cell>
          <cell r="Q5">
            <v>3</v>
          </cell>
          <cell r="R5">
            <v>2</v>
          </cell>
          <cell r="S5">
            <v>3</v>
          </cell>
          <cell r="T5">
            <v>0.4</v>
          </cell>
          <cell r="U5">
            <v>5</v>
          </cell>
        </row>
        <row r="6">
          <cell r="A6" t="str">
            <v>03</v>
          </cell>
          <cell r="G6">
            <v>1</v>
          </cell>
          <cell r="H6">
            <v>0</v>
          </cell>
          <cell r="I6">
            <v>1</v>
          </cell>
          <cell r="K6">
            <v>2</v>
          </cell>
          <cell r="L6">
            <v>0</v>
          </cell>
          <cell r="M6">
            <v>2</v>
          </cell>
          <cell r="O6">
            <v>1</v>
          </cell>
          <cell r="P6">
            <v>0</v>
          </cell>
          <cell r="Q6">
            <v>1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3</v>
          </cell>
          <cell r="G7">
            <v>17</v>
          </cell>
          <cell r="H7">
            <v>0.15</v>
          </cell>
          <cell r="I7">
            <v>20</v>
          </cell>
          <cell r="J7">
            <v>5</v>
          </cell>
          <cell r="K7">
            <v>15</v>
          </cell>
          <cell r="L7">
            <v>0.25</v>
          </cell>
          <cell r="M7">
            <v>20</v>
          </cell>
          <cell r="N7">
            <v>6</v>
          </cell>
          <cell r="O7">
            <v>17</v>
          </cell>
          <cell r="P7">
            <v>0.2608695652173913</v>
          </cell>
          <cell r="Q7">
            <v>23</v>
          </cell>
          <cell r="R7">
            <v>3</v>
          </cell>
          <cell r="S7">
            <v>7</v>
          </cell>
          <cell r="T7">
            <v>0.3</v>
          </cell>
          <cell r="U7">
            <v>10</v>
          </cell>
        </row>
        <row r="8">
          <cell r="A8" t="str">
            <v>05</v>
          </cell>
          <cell r="B8">
            <v>11</v>
          </cell>
          <cell r="C8">
            <v>16</v>
          </cell>
          <cell r="D8">
            <v>0.40740740740740738</v>
          </cell>
          <cell r="E8">
            <v>27</v>
          </cell>
          <cell r="F8">
            <v>4</v>
          </cell>
          <cell r="G8">
            <v>13</v>
          </cell>
          <cell r="H8">
            <v>0.23529411764705882</v>
          </cell>
          <cell r="I8">
            <v>17</v>
          </cell>
          <cell r="J8">
            <v>9</v>
          </cell>
          <cell r="K8">
            <v>12</v>
          </cell>
          <cell r="L8">
            <v>0.42857142857142855</v>
          </cell>
          <cell r="M8">
            <v>21</v>
          </cell>
          <cell r="N8">
            <v>6</v>
          </cell>
          <cell r="O8">
            <v>21</v>
          </cell>
          <cell r="P8">
            <v>0.22222222222222221</v>
          </cell>
          <cell r="Q8">
            <v>27</v>
          </cell>
          <cell r="R8">
            <v>7</v>
          </cell>
          <cell r="S8">
            <v>25</v>
          </cell>
          <cell r="T8">
            <v>0.21875</v>
          </cell>
          <cell r="U8">
            <v>32</v>
          </cell>
        </row>
        <row r="9">
          <cell r="A9" t="str">
            <v>06</v>
          </cell>
          <cell r="B9">
            <v>7</v>
          </cell>
          <cell r="C9">
            <v>24</v>
          </cell>
          <cell r="D9">
            <v>0.22580645161290322</v>
          </cell>
          <cell r="E9">
            <v>31</v>
          </cell>
          <cell r="F9">
            <v>8</v>
          </cell>
          <cell r="G9">
            <v>22</v>
          </cell>
          <cell r="H9">
            <v>0.26666666666666666</v>
          </cell>
          <cell r="I9">
            <v>30</v>
          </cell>
          <cell r="J9">
            <v>5</v>
          </cell>
          <cell r="K9">
            <v>16</v>
          </cell>
          <cell r="L9">
            <v>0.23809523809523808</v>
          </cell>
          <cell r="M9">
            <v>21</v>
          </cell>
          <cell r="N9">
            <v>11</v>
          </cell>
          <cell r="O9">
            <v>22</v>
          </cell>
          <cell r="P9">
            <v>0.33333333333333331</v>
          </cell>
          <cell r="Q9">
            <v>33</v>
          </cell>
          <cell r="R9">
            <v>10</v>
          </cell>
          <cell r="S9">
            <v>24</v>
          </cell>
          <cell r="T9">
            <v>0.29411764705882354</v>
          </cell>
          <cell r="U9">
            <v>34</v>
          </cell>
        </row>
        <row r="10">
          <cell r="A10" t="str">
            <v>07</v>
          </cell>
          <cell r="B10">
            <v>34</v>
          </cell>
          <cell r="C10">
            <v>35</v>
          </cell>
          <cell r="D10">
            <v>0.49275362318840582</v>
          </cell>
          <cell r="E10">
            <v>69</v>
          </cell>
          <cell r="F10">
            <v>34</v>
          </cell>
          <cell r="G10">
            <v>28</v>
          </cell>
          <cell r="H10">
            <v>0.54838709677419351</v>
          </cell>
          <cell r="I10">
            <v>62</v>
          </cell>
          <cell r="J10">
            <v>24</v>
          </cell>
          <cell r="K10">
            <v>28</v>
          </cell>
          <cell r="L10">
            <v>0.46153846153846156</v>
          </cell>
          <cell r="M10">
            <v>52</v>
          </cell>
          <cell r="N10">
            <v>27</v>
          </cell>
          <cell r="O10">
            <v>36</v>
          </cell>
          <cell r="P10">
            <v>0.42857142857142855</v>
          </cell>
          <cell r="Q10">
            <v>63</v>
          </cell>
          <cell r="R10">
            <v>29</v>
          </cell>
          <cell r="S10">
            <v>25</v>
          </cell>
          <cell r="T10">
            <v>0.53703703703703709</v>
          </cell>
          <cell r="U10">
            <v>54</v>
          </cell>
        </row>
        <row r="11">
          <cell r="A11" t="str">
            <v>08</v>
          </cell>
          <cell r="B11">
            <v>15</v>
          </cell>
          <cell r="C11">
            <v>6</v>
          </cell>
          <cell r="D11">
            <v>0.7142857142857143</v>
          </cell>
          <cell r="E11">
            <v>21</v>
          </cell>
          <cell r="F11">
            <v>8</v>
          </cell>
          <cell r="G11">
            <v>3</v>
          </cell>
          <cell r="H11">
            <v>0.72727272727272729</v>
          </cell>
          <cell r="I11">
            <v>11</v>
          </cell>
          <cell r="J11">
            <v>4</v>
          </cell>
          <cell r="K11">
            <v>3</v>
          </cell>
          <cell r="L11">
            <v>0.5714285714285714</v>
          </cell>
          <cell r="M11">
            <v>7</v>
          </cell>
          <cell r="N11">
            <v>9</v>
          </cell>
          <cell r="O11">
            <v>4</v>
          </cell>
          <cell r="P11">
            <v>0.69230769230769229</v>
          </cell>
          <cell r="Q11">
            <v>13</v>
          </cell>
          <cell r="R11">
            <v>11</v>
          </cell>
          <cell r="S11">
            <v>5</v>
          </cell>
          <cell r="T11">
            <v>0.6875</v>
          </cell>
          <cell r="U11">
            <v>16</v>
          </cell>
        </row>
        <row r="12">
          <cell r="A12" t="str">
            <v>09</v>
          </cell>
          <cell r="B12">
            <v>29</v>
          </cell>
          <cell r="C12">
            <v>24</v>
          </cell>
          <cell r="D12">
            <v>0.54716981132075471</v>
          </cell>
          <cell r="E12">
            <v>53</v>
          </cell>
          <cell r="F12">
            <v>23</v>
          </cell>
          <cell r="G12">
            <v>23</v>
          </cell>
          <cell r="H12">
            <v>0.5</v>
          </cell>
          <cell r="I12">
            <v>46</v>
          </cell>
          <cell r="J12">
            <v>28</v>
          </cell>
          <cell r="K12">
            <v>21</v>
          </cell>
          <cell r="L12">
            <v>0.5714285714285714</v>
          </cell>
          <cell r="M12">
            <v>49</v>
          </cell>
          <cell r="N12">
            <v>25</v>
          </cell>
          <cell r="O12">
            <v>30</v>
          </cell>
          <cell r="P12">
            <v>0.45454545454545453</v>
          </cell>
          <cell r="Q12">
            <v>55</v>
          </cell>
          <cell r="R12">
            <v>27</v>
          </cell>
          <cell r="S12">
            <v>14</v>
          </cell>
          <cell r="T12">
            <v>0.65853658536585369</v>
          </cell>
          <cell r="U12">
            <v>41</v>
          </cell>
        </row>
        <row r="13">
          <cell r="A13" t="str">
            <v>10</v>
          </cell>
          <cell r="B13">
            <v>15</v>
          </cell>
          <cell r="C13">
            <v>20</v>
          </cell>
          <cell r="D13">
            <v>0.42857142857142855</v>
          </cell>
          <cell r="E13">
            <v>35</v>
          </cell>
          <cell r="F13">
            <v>13</v>
          </cell>
          <cell r="G13">
            <v>10</v>
          </cell>
          <cell r="H13">
            <v>0.56521739130434778</v>
          </cell>
          <cell r="I13">
            <v>23</v>
          </cell>
          <cell r="J13">
            <v>12</v>
          </cell>
          <cell r="K13">
            <v>9</v>
          </cell>
          <cell r="L13">
            <v>0.5714285714285714</v>
          </cell>
          <cell r="M13">
            <v>21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12</v>
          </cell>
          <cell r="S13">
            <v>9</v>
          </cell>
          <cell r="T13">
            <v>0.5714285714285714</v>
          </cell>
          <cell r="U13">
            <v>21</v>
          </cell>
        </row>
        <row r="14">
          <cell r="A14" t="str">
            <v>11</v>
          </cell>
          <cell r="B14">
            <v>32</v>
          </cell>
          <cell r="C14">
            <v>15</v>
          </cell>
          <cell r="D14">
            <v>0.68085106382978722</v>
          </cell>
          <cell r="E14">
            <v>47</v>
          </cell>
          <cell r="F14">
            <v>19</v>
          </cell>
          <cell r="G14">
            <v>15</v>
          </cell>
          <cell r="H14">
            <v>0.55882352941176472</v>
          </cell>
          <cell r="I14">
            <v>34</v>
          </cell>
          <cell r="J14">
            <v>22</v>
          </cell>
          <cell r="K14">
            <v>17</v>
          </cell>
          <cell r="L14">
            <v>0.5641025641025641</v>
          </cell>
          <cell r="M14">
            <v>39</v>
          </cell>
          <cell r="N14">
            <v>33</v>
          </cell>
          <cell r="O14">
            <v>30</v>
          </cell>
          <cell r="P14">
            <v>0.52380952380952384</v>
          </cell>
          <cell r="Q14">
            <v>63</v>
          </cell>
          <cell r="R14">
            <v>19</v>
          </cell>
          <cell r="S14">
            <v>23</v>
          </cell>
          <cell r="T14">
            <v>0.45238095238095238</v>
          </cell>
          <cell r="U14">
            <v>42</v>
          </cell>
        </row>
        <row r="15">
          <cell r="A15" t="str">
            <v>12</v>
          </cell>
          <cell r="B15">
            <v>7</v>
          </cell>
          <cell r="C15">
            <v>18</v>
          </cell>
          <cell r="D15">
            <v>0.28000000000000003</v>
          </cell>
          <cell r="E15">
            <v>25</v>
          </cell>
          <cell r="F15">
            <v>4</v>
          </cell>
          <cell r="G15">
            <v>10</v>
          </cell>
          <cell r="H15">
            <v>0.2857142857142857</v>
          </cell>
          <cell r="I15">
            <v>14</v>
          </cell>
          <cell r="J15">
            <v>7</v>
          </cell>
          <cell r="K15">
            <v>4</v>
          </cell>
          <cell r="L15">
            <v>0.63636363636363635</v>
          </cell>
          <cell r="M15">
            <v>11</v>
          </cell>
          <cell r="N15">
            <v>10</v>
          </cell>
          <cell r="O15">
            <v>10</v>
          </cell>
          <cell r="P15">
            <v>0.5</v>
          </cell>
          <cell r="Q15">
            <v>20</v>
          </cell>
          <cell r="R15">
            <v>8</v>
          </cell>
          <cell r="S15">
            <v>7</v>
          </cell>
          <cell r="T15">
            <v>0.53333333333333333</v>
          </cell>
          <cell r="U15">
            <v>15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0.45454545454545453</v>
          </cell>
          <cell r="E16">
            <v>11</v>
          </cell>
          <cell r="F16">
            <v>5</v>
          </cell>
          <cell r="G16">
            <v>3</v>
          </cell>
          <cell r="H16">
            <v>0.625</v>
          </cell>
          <cell r="I16">
            <v>8</v>
          </cell>
          <cell r="J16">
            <v>6</v>
          </cell>
          <cell r="K16">
            <v>5</v>
          </cell>
          <cell r="L16">
            <v>0.54545454545454541</v>
          </cell>
          <cell r="M16">
            <v>11</v>
          </cell>
          <cell r="N16">
            <v>3</v>
          </cell>
          <cell r="O16">
            <v>4</v>
          </cell>
          <cell r="P16">
            <v>0.42857142857142855</v>
          </cell>
          <cell r="Q16">
            <v>7</v>
          </cell>
          <cell r="R16">
            <v>11</v>
          </cell>
          <cell r="S16">
            <v>3</v>
          </cell>
          <cell r="T16">
            <v>0.7857142857142857</v>
          </cell>
          <cell r="U16">
            <v>14</v>
          </cell>
        </row>
        <row r="17">
          <cell r="A17" t="str">
            <v>14</v>
          </cell>
          <cell r="B17">
            <v>21</v>
          </cell>
          <cell r="C17">
            <v>17</v>
          </cell>
          <cell r="D17">
            <v>0.55263157894736847</v>
          </cell>
          <cell r="E17">
            <v>38</v>
          </cell>
          <cell r="F17">
            <v>27</v>
          </cell>
          <cell r="G17">
            <v>23</v>
          </cell>
          <cell r="H17">
            <v>0.54</v>
          </cell>
          <cell r="I17">
            <v>50</v>
          </cell>
          <cell r="J17">
            <v>21</v>
          </cell>
          <cell r="K17">
            <v>17</v>
          </cell>
          <cell r="L17">
            <v>0.55263157894736847</v>
          </cell>
          <cell r="M17">
            <v>38</v>
          </cell>
          <cell r="N17">
            <v>24</v>
          </cell>
          <cell r="O17">
            <v>15</v>
          </cell>
          <cell r="P17">
            <v>0.61538461538461542</v>
          </cell>
          <cell r="Q17">
            <v>39</v>
          </cell>
          <cell r="R17">
            <v>22</v>
          </cell>
          <cell r="S17">
            <v>12</v>
          </cell>
          <cell r="T17">
            <v>0.6470588235294118</v>
          </cell>
          <cell r="U17">
            <v>34</v>
          </cell>
        </row>
        <row r="18">
          <cell r="A18" t="str">
            <v>15</v>
          </cell>
          <cell r="B18">
            <v>9</v>
          </cell>
          <cell r="C18">
            <v>21</v>
          </cell>
          <cell r="D18">
            <v>0.3</v>
          </cell>
          <cell r="E18">
            <v>30</v>
          </cell>
          <cell r="F18">
            <v>10</v>
          </cell>
          <cell r="G18">
            <v>13</v>
          </cell>
          <cell r="H18">
            <v>0.43478260869565216</v>
          </cell>
          <cell r="I18">
            <v>23</v>
          </cell>
          <cell r="J18">
            <v>12</v>
          </cell>
          <cell r="K18">
            <v>18</v>
          </cell>
          <cell r="L18">
            <v>0.4</v>
          </cell>
          <cell r="M18">
            <v>30</v>
          </cell>
          <cell r="N18">
            <v>8</v>
          </cell>
          <cell r="O18">
            <v>21</v>
          </cell>
          <cell r="P18">
            <v>0.27586206896551724</v>
          </cell>
          <cell r="Q18">
            <v>29</v>
          </cell>
          <cell r="R18">
            <v>8</v>
          </cell>
          <cell r="S18">
            <v>10</v>
          </cell>
          <cell r="T18">
            <v>0.44444444444444442</v>
          </cell>
          <cell r="U18">
            <v>18</v>
          </cell>
        </row>
        <row r="19">
          <cell r="A19" t="str">
            <v>16</v>
          </cell>
          <cell r="B19">
            <v>35</v>
          </cell>
          <cell r="C19">
            <v>53</v>
          </cell>
          <cell r="D19">
            <v>0.39772727272727271</v>
          </cell>
          <cell r="E19">
            <v>88</v>
          </cell>
          <cell r="F19">
            <v>28</v>
          </cell>
          <cell r="G19">
            <v>31</v>
          </cell>
          <cell r="H19">
            <v>0.47457627118644069</v>
          </cell>
          <cell r="I19">
            <v>59</v>
          </cell>
          <cell r="J19">
            <v>30</v>
          </cell>
          <cell r="K19">
            <v>42</v>
          </cell>
          <cell r="L19">
            <v>0.41666666666666669</v>
          </cell>
          <cell r="M19">
            <v>72</v>
          </cell>
          <cell r="N19">
            <v>30</v>
          </cell>
          <cell r="O19">
            <v>33</v>
          </cell>
          <cell r="P19">
            <v>0.47619047619047616</v>
          </cell>
          <cell r="Q19">
            <v>63</v>
          </cell>
          <cell r="R19">
            <v>40</v>
          </cell>
          <cell r="S19">
            <v>36</v>
          </cell>
          <cell r="T19">
            <v>0.52631578947368418</v>
          </cell>
          <cell r="U19">
            <v>76</v>
          </cell>
        </row>
        <row r="20">
          <cell r="A20" t="str">
            <v>17</v>
          </cell>
          <cell r="B20">
            <v>6</v>
          </cell>
          <cell r="C20">
            <v>33</v>
          </cell>
          <cell r="D20">
            <v>0.15384615384615385</v>
          </cell>
          <cell r="E20">
            <v>39</v>
          </cell>
          <cell r="F20">
            <v>12</v>
          </cell>
          <cell r="G20">
            <v>36</v>
          </cell>
          <cell r="H20">
            <v>0.25</v>
          </cell>
          <cell r="I20">
            <v>48</v>
          </cell>
          <cell r="J20">
            <v>20</v>
          </cell>
          <cell r="K20">
            <v>35</v>
          </cell>
          <cell r="L20">
            <v>0.36363636363636365</v>
          </cell>
          <cell r="M20">
            <v>55</v>
          </cell>
          <cell r="N20">
            <v>14</v>
          </cell>
          <cell r="O20">
            <v>26</v>
          </cell>
          <cell r="P20">
            <v>0.35</v>
          </cell>
          <cell r="Q20">
            <v>40</v>
          </cell>
          <cell r="R20">
            <v>13</v>
          </cell>
          <cell r="S20">
            <v>31</v>
          </cell>
          <cell r="T20">
            <v>0.29545454545454547</v>
          </cell>
          <cell r="U20">
            <v>44</v>
          </cell>
        </row>
        <row r="21">
          <cell r="A21" t="str">
            <v>18</v>
          </cell>
          <cell r="B21">
            <v>19</v>
          </cell>
          <cell r="C21">
            <v>38</v>
          </cell>
          <cell r="D21">
            <v>0.33333333333333331</v>
          </cell>
          <cell r="E21">
            <v>57</v>
          </cell>
          <cell r="F21">
            <v>23</v>
          </cell>
          <cell r="G21">
            <v>30</v>
          </cell>
          <cell r="H21">
            <v>0.43396226415094341</v>
          </cell>
          <cell r="I21">
            <v>53</v>
          </cell>
          <cell r="J21">
            <v>26</v>
          </cell>
          <cell r="K21">
            <v>34</v>
          </cell>
          <cell r="L21">
            <v>0.43333333333333335</v>
          </cell>
          <cell r="M21">
            <v>60</v>
          </cell>
          <cell r="N21">
            <v>30</v>
          </cell>
          <cell r="O21">
            <v>28</v>
          </cell>
          <cell r="P21">
            <v>0.51724137931034486</v>
          </cell>
          <cell r="Q21">
            <v>58</v>
          </cell>
          <cell r="R21">
            <v>23</v>
          </cell>
          <cell r="S21">
            <v>39</v>
          </cell>
          <cell r="T21">
            <v>0.37096774193548387</v>
          </cell>
          <cell r="U21">
            <v>62</v>
          </cell>
        </row>
        <row r="22">
          <cell r="A22" t="str">
            <v>19</v>
          </cell>
          <cell r="B22">
            <v>24</v>
          </cell>
          <cell r="C22">
            <v>53</v>
          </cell>
          <cell r="D22">
            <v>0.31168831168831168</v>
          </cell>
          <cell r="E22">
            <v>77</v>
          </cell>
          <cell r="F22">
            <v>22</v>
          </cell>
          <cell r="G22">
            <v>45</v>
          </cell>
          <cell r="H22">
            <v>0.32835820895522388</v>
          </cell>
          <cell r="I22">
            <v>67</v>
          </cell>
          <cell r="J22">
            <v>29</v>
          </cell>
          <cell r="K22">
            <v>52</v>
          </cell>
          <cell r="L22">
            <v>0.35802469135802467</v>
          </cell>
          <cell r="M22">
            <v>81</v>
          </cell>
          <cell r="N22">
            <v>23</v>
          </cell>
          <cell r="O22">
            <v>58</v>
          </cell>
          <cell r="P22">
            <v>0.2839506172839506</v>
          </cell>
          <cell r="Q22">
            <v>81</v>
          </cell>
          <cell r="R22">
            <v>29</v>
          </cell>
          <cell r="S22">
            <v>47</v>
          </cell>
          <cell r="T22">
            <v>0.38157894736842107</v>
          </cell>
          <cell r="U22">
            <v>76</v>
          </cell>
        </row>
        <row r="23">
          <cell r="A23" t="str">
            <v>20</v>
          </cell>
          <cell r="B23">
            <v>14</v>
          </cell>
          <cell r="C23">
            <v>33</v>
          </cell>
          <cell r="D23">
            <v>0.2978723404255319</v>
          </cell>
          <cell r="E23">
            <v>47</v>
          </cell>
          <cell r="F23">
            <v>15</v>
          </cell>
          <cell r="G23">
            <v>23</v>
          </cell>
          <cell r="H23">
            <v>0.39473684210526316</v>
          </cell>
          <cell r="I23">
            <v>38</v>
          </cell>
          <cell r="J23">
            <v>10</v>
          </cell>
          <cell r="K23">
            <v>15</v>
          </cell>
          <cell r="L23">
            <v>0.4</v>
          </cell>
          <cell r="M23">
            <v>25</v>
          </cell>
          <cell r="N23">
            <v>9</v>
          </cell>
          <cell r="O23">
            <v>19</v>
          </cell>
          <cell r="P23">
            <v>0.32142857142857145</v>
          </cell>
          <cell r="Q23">
            <v>28</v>
          </cell>
          <cell r="R23">
            <v>29</v>
          </cell>
          <cell r="S23">
            <v>18</v>
          </cell>
          <cell r="T23">
            <v>0.61702127659574468</v>
          </cell>
          <cell r="U23">
            <v>47</v>
          </cell>
        </row>
        <row r="24">
          <cell r="A24" t="str">
            <v>21</v>
          </cell>
          <cell r="B24">
            <v>23</v>
          </cell>
          <cell r="C24">
            <v>16</v>
          </cell>
          <cell r="D24">
            <v>0.58974358974358976</v>
          </cell>
          <cell r="E24">
            <v>39</v>
          </cell>
          <cell r="F24">
            <v>15</v>
          </cell>
          <cell r="G24">
            <v>25</v>
          </cell>
          <cell r="H24">
            <v>0.375</v>
          </cell>
          <cell r="I24">
            <v>40</v>
          </cell>
          <cell r="J24">
            <v>13</v>
          </cell>
          <cell r="K24">
            <v>25</v>
          </cell>
          <cell r="L24">
            <v>0.34210526315789475</v>
          </cell>
          <cell r="M24">
            <v>38</v>
          </cell>
          <cell r="N24">
            <v>21</v>
          </cell>
          <cell r="O24">
            <v>25</v>
          </cell>
          <cell r="P24">
            <v>0.45652173913043476</v>
          </cell>
          <cell r="Q24">
            <v>46</v>
          </cell>
          <cell r="R24">
            <v>21</v>
          </cell>
          <cell r="S24">
            <v>24</v>
          </cell>
          <cell r="T24">
            <v>0.46666666666666667</v>
          </cell>
          <cell r="U24">
            <v>45</v>
          </cell>
        </row>
        <row r="25">
          <cell r="A25" t="str">
            <v>22</v>
          </cell>
          <cell r="B25">
            <v>35</v>
          </cell>
          <cell r="C25">
            <v>65</v>
          </cell>
          <cell r="D25">
            <v>0.35</v>
          </cell>
          <cell r="E25">
            <v>100</v>
          </cell>
          <cell r="F25">
            <v>16</v>
          </cell>
          <cell r="G25">
            <v>51</v>
          </cell>
          <cell r="H25">
            <v>0.23880597014925373</v>
          </cell>
          <cell r="I25">
            <v>67</v>
          </cell>
          <cell r="J25">
            <v>31</v>
          </cell>
          <cell r="K25">
            <v>51</v>
          </cell>
          <cell r="L25">
            <v>0.37804878048780488</v>
          </cell>
          <cell r="M25">
            <v>82</v>
          </cell>
          <cell r="N25">
            <v>30</v>
          </cell>
          <cell r="O25">
            <v>46</v>
          </cell>
          <cell r="P25">
            <v>0.39473684210526316</v>
          </cell>
          <cell r="Q25">
            <v>76</v>
          </cell>
          <cell r="R25">
            <v>28</v>
          </cell>
          <cell r="S25">
            <v>46</v>
          </cell>
          <cell r="T25">
            <v>0.3783783783783784</v>
          </cell>
          <cell r="U25">
            <v>74</v>
          </cell>
        </row>
        <row r="26">
          <cell r="A26" t="str">
            <v>23</v>
          </cell>
          <cell r="B26">
            <v>13</v>
          </cell>
          <cell r="C26">
            <v>27</v>
          </cell>
          <cell r="D26">
            <v>0.32500000000000001</v>
          </cell>
          <cell r="E26">
            <v>40</v>
          </cell>
          <cell r="F26">
            <v>11</v>
          </cell>
          <cell r="G26">
            <v>23</v>
          </cell>
          <cell r="H26">
            <v>0.3235294117647059</v>
          </cell>
          <cell r="I26">
            <v>34</v>
          </cell>
          <cell r="J26">
            <v>8</v>
          </cell>
          <cell r="K26">
            <v>33</v>
          </cell>
          <cell r="L26">
            <v>0.1951219512195122</v>
          </cell>
          <cell r="M26">
            <v>41</v>
          </cell>
          <cell r="N26">
            <v>15</v>
          </cell>
          <cell r="O26">
            <v>21</v>
          </cell>
          <cell r="P26">
            <v>0.41666666666666669</v>
          </cell>
          <cell r="Q26">
            <v>36</v>
          </cell>
          <cell r="R26">
            <v>18</v>
          </cell>
          <cell r="S26">
            <v>35</v>
          </cell>
          <cell r="T26">
            <v>0.33962264150943394</v>
          </cell>
          <cell r="U26">
            <v>53</v>
          </cell>
        </row>
        <row r="27">
          <cell r="A27" t="str">
            <v>24</v>
          </cell>
          <cell r="B27">
            <v>13</v>
          </cell>
          <cell r="C27">
            <v>23</v>
          </cell>
          <cell r="D27">
            <v>0.3611111111111111</v>
          </cell>
          <cell r="E27">
            <v>36</v>
          </cell>
          <cell r="F27">
            <v>14</v>
          </cell>
          <cell r="G27">
            <v>28</v>
          </cell>
          <cell r="H27">
            <v>0.33333333333333331</v>
          </cell>
          <cell r="I27">
            <v>42</v>
          </cell>
          <cell r="J27">
            <v>13</v>
          </cell>
          <cell r="K27">
            <v>27</v>
          </cell>
          <cell r="L27">
            <v>0.32500000000000001</v>
          </cell>
          <cell r="M27">
            <v>40</v>
          </cell>
          <cell r="N27">
            <v>17</v>
          </cell>
          <cell r="O27">
            <v>23</v>
          </cell>
          <cell r="P27">
            <v>0.42499999999999999</v>
          </cell>
          <cell r="Q27">
            <v>40</v>
          </cell>
          <cell r="R27">
            <v>12</v>
          </cell>
          <cell r="S27">
            <v>24</v>
          </cell>
          <cell r="T27">
            <v>0.33333333333333331</v>
          </cell>
          <cell r="U27">
            <v>36</v>
          </cell>
        </row>
        <row r="28">
          <cell r="A28" t="str">
            <v>25</v>
          </cell>
          <cell r="B28">
            <v>25</v>
          </cell>
          <cell r="C28">
            <v>136</v>
          </cell>
          <cell r="D28">
            <v>0.15527950310559005</v>
          </cell>
          <cell r="E28">
            <v>161</v>
          </cell>
          <cell r="F28">
            <v>13</v>
          </cell>
          <cell r="G28">
            <v>97</v>
          </cell>
          <cell r="H28">
            <v>0.11818181818181818</v>
          </cell>
          <cell r="I28">
            <v>110</v>
          </cell>
          <cell r="J28">
            <v>14</v>
          </cell>
          <cell r="K28">
            <v>95</v>
          </cell>
          <cell r="L28">
            <v>0.12844036697247707</v>
          </cell>
          <cell r="M28">
            <v>109</v>
          </cell>
          <cell r="N28">
            <v>17</v>
          </cell>
          <cell r="O28">
            <v>99</v>
          </cell>
          <cell r="P28">
            <v>0.14655172413793102</v>
          </cell>
          <cell r="Q28">
            <v>116</v>
          </cell>
          <cell r="R28">
            <v>20</v>
          </cell>
          <cell r="S28">
            <v>108</v>
          </cell>
          <cell r="T28">
            <v>0.15625</v>
          </cell>
          <cell r="U28">
            <v>128</v>
          </cell>
        </row>
        <row r="29">
          <cell r="A29" t="str">
            <v>26</v>
          </cell>
          <cell r="B29">
            <v>35</v>
          </cell>
          <cell r="C29">
            <v>121</v>
          </cell>
          <cell r="D29">
            <v>0.22435897435897437</v>
          </cell>
          <cell r="E29">
            <v>156</v>
          </cell>
          <cell r="F29">
            <v>30</v>
          </cell>
          <cell r="G29">
            <v>98</v>
          </cell>
          <cell r="H29">
            <v>0.234375</v>
          </cell>
          <cell r="I29">
            <v>128</v>
          </cell>
          <cell r="J29">
            <v>25</v>
          </cell>
          <cell r="K29">
            <v>125</v>
          </cell>
          <cell r="L29">
            <v>0.16666666666666666</v>
          </cell>
          <cell r="M29">
            <v>150</v>
          </cell>
          <cell r="N29">
            <v>33</v>
          </cell>
          <cell r="O29">
            <v>121</v>
          </cell>
          <cell r="P29">
            <v>0.21428571428571427</v>
          </cell>
          <cell r="Q29">
            <v>154</v>
          </cell>
          <cell r="R29">
            <v>36</v>
          </cell>
          <cell r="S29">
            <v>119</v>
          </cell>
          <cell r="T29">
            <v>0.23225806451612904</v>
          </cell>
          <cell r="U29">
            <v>155</v>
          </cell>
        </row>
        <row r="30">
          <cell r="A30" t="str">
            <v>27</v>
          </cell>
          <cell r="B30">
            <v>39</v>
          </cell>
          <cell r="C30">
            <v>171</v>
          </cell>
          <cell r="D30">
            <v>0.18571428571428572</v>
          </cell>
          <cell r="E30">
            <v>210</v>
          </cell>
          <cell r="F30">
            <v>40</v>
          </cell>
          <cell r="G30">
            <v>164</v>
          </cell>
          <cell r="H30">
            <v>0.19607843137254902</v>
          </cell>
          <cell r="I30">
            <v>204</v>
          </cell>
          <cell r="J30">
            <v>39</v>
          </cell>
          <cell r="K30">
            <v>185</v>
          </cell>
          <cell r="L30">
            <v>0.17410714285714285</v>
          </cell>
          <cell r="M30">
            <v>224</v>
          </cell>
          <cell r="N30">
            <v>45</v>
          </cell>
          <cell r="O30">
            <v>164</v>
          </cell>
          <cell r="P30">
            <v>0.21531100478468901</v>
          </cell>
          <cell r="Q30">
            <v>209</v>
          </cell>
          <cell r="R30">
            <v>44</v>
          </cell>
          <cell r="S30">
            <v>156</v>
          </cell>
          <cell r="T30">
            <v>0.22</v>
          </cell>
          <cell r="U30">
            <v>200</v>
          </cell>
        </row>
        <row r="31">
          <cell r="A31" t="str">
            <v>28</v>
          </cell>
          <cell r="B31">
            <v>38</v>
          </cell>
          <cell r="C31">
            <v>176</v>
          </cell>
          <cell r="D31">
            <v>0.17757009345794392</v>
          </cell>
          <cell r="E31">
            <v>214</v>
          </cell>
          <cell r="F31">
            <v>29</v>
          </cell>
          <cell r="G31">
            <v>113</v>
          </cell>
          <cell r="H31">
            <v>0.20422535211267606</v>
          </cell>
          <cell r="I31">
            <v>142</v>
          </cell>
          <cell r="J31">
            <v>25</v>
          </cell>
          <cell r="K31">
            <v>107</v>
          </cell>
          <cell r="L31">
            <v>0.18939393939393939</v>
          </cell>
          <cell r="M31">
            <v>132</v>
          </cell>
          <cell r="N31">
            <v>27</v>
          </cell>
          <cell r="O31">
            <v>120</v>
          </cell>
          <cell r="P31">
            <v>0.18367346938775511</v>
          </cell>
          <cell r="Q31">
            <v>147</v>
          </cell>
          <cell r="R31">
            <v>39</v>
          </cell>
          <cell r="S31">
            <v>114</v>
          </cell>
          <cell r="T31">
            <v>0.25490196078431371</v>
          </cell>
          <cell r="U31">
            <v>153</v>
          </cell>
        </row>
        <row r="32">
          <cell r="A32" t="str">
            <v>29</v>
          </cell>
          <cell r="B32">
            <v>10</v>
          </cell>
          <cell r="C32">
            <v>68</v>
          </cell>
          <cell r="D32">
            <v>0.12820512820512819</v>
          </cell>
          <cell r="E32">
            <v>78</v>
          </cell>
          <cell r="F32">
            <v>14</v>
          </cell>
          <cell r="G32">
            <v>86</v>
          </cell>
          <cell r="H32">
            <v>0.14000000000000001</v>
          </cell>
          <cell r="I32">
            <v>100</v>
          </cell>
          <cell r="J32">
            <v>7</v>
          </cell>
          <cell r="K32">
            <v>64</v>
          </cell>
          <cell r="L32">
            <v>9.8591549295774641E-2</v>
          </cell>
          <cell r="M32">
            <v>71</v>
          </cell>
          <cell r="N32">
            <v>11</v>
          </cell>
          <cell r="O32">
            <v>46</v>
          </cell>
          <cell r="P32">
            <v>0.19298245614035087</v>
          </cell>
          <cell r="Q32">
            <v>57</v>
          </cell>
          <cell r="R32">
            <v>8</v>
          </cell>
          <cell r="S32">
            <v>31</v>
          </cell>
          <cell r="T32">
            <v>0.20512820512820512</v>
          </cell>
          <cell r="U32">
            <v>39</v>
          </cell>
        </row>
        <row r="33">
          <cell r="A33" t="str">
            <v>30</v>
          </cell>
          <cell r="B33">
            <v>15</v>
          </cell>
          <cell r="C33">
            <v>77</v>
          </cell>
          <cell r="D33">
            <v>0.16304347826086957</v>
          </cell>
          <cell r="E33">
            <v>92</v>
          </cell>
          <cell r="F33">
            <v>13</v>
          </cell>
          <cell r="G33">
            <v>49</v>
          </cell>
          <cell r="H33">
            <v>0.20967741935483872</v>
          </cell>
          <cell r="I33">
            <v>62</v>
          </cell>
          <cell r="J33">
            <v>13</v>
          </cell>
          <cell r="K33">
            <v>44</v>
          </cell>
          <cell r="L33">
            <v>0.22807017543859648</v>
          </cell>
          <cell r="M33">
            <v>57</v>
          </cell>
          <cell r="N33">
            <v>14</v>
          </cell>
          <cell r="O33">
            <v>59</v>
          </cell>
          <cell r="P33">
            <v>0.19178082191780821</v>
          </cell>
          <cell r="Q33">
            <v>73</v>
          </cell>
          <cell r="R33">
            <v>12</v>
          </cell>
          <cell r="S33">
            <v>46</v>
          </cell>
          <cell r="T33">
            <v>0.20689655172413793</v>
          </cell>
          <cell r="U33">
            <v>58</v>
          </cell>
        </row>
        <row r="34">
          <cell r="A34" t="str">
            <v>31</v>
          </cell>
          <cell r="B34">
            <v>40</v>
          </cell>
          <cell r="C34">
            <v>110</v>
          </cell>
          <cell r="D34">
            <v>0.26666666666666666</v>
          </cell>
          <cell r="E34">
            <v>150</v>
          </cell>
          <cell r="F34">
            <v>47</v>
          </cell>
          <cell r="G34">
            <v>82</v>
          </cell>
          <cell r="H34">
            <v>0.36434108527131781</v>
          </cell>
          <cell r="I34">
            <v>129</v>
          </cell>
          <cell r="J34">
            <v>43</v>
          </cell>
          <cell r="K34">
            <v>79</v>
          </cell>
          <cell r="L34">
            <v>0.35245901639344263</v>
          </cell>
          <cell r="M34">
            <v>122</v>
          </cell>
          <cell r="N34">
            <v>50</v>
          </cell>
          <cell r="O34">
            <v>76</v>
          </cell>
          <cell r="P34">
            <v>0.3968253968253968</v>
          </cell>
          <cell r="Q34">
            <v>126</v>
          </cell>
          <cell r="R34">
            <v>59</v>
          </cell>
          <cell r="S34">
            <v>85</v>
          </cell>
          <cell r="T34">
            <v>0.40972222222222221</v>
          </cell>
          <cell r="U34">
            <v>144</v>
          </cell>
        </row>
        <row r="35">
          <cell r="A35" t="str">
            <v>32</v>
          </cell>
          <cell r="B35">
            <v>41</v>
          </cell>
          <cell r="C35">
            <v>100</v>
          </cell>
          <cell r="D35">
            <v>0.29078014184397161</v>
          </cell>
          <cell r="E35">
            <v>141</v>
          </cell>
          <cell r="F35">
            <v>35</v>
          </cell>
          <cell r="G35">
            <v>75</v>
          </cell>
          <cell r="H35">
            <v>0.31818181818181818</v>
          </cell>
          <cell r="I35">
            <v>110</v>
          </cell>
          <cell r="J35">
            <v>39</v>
          </cell>
          <cell r="K35">
            <v>72</v>
          </cell>
          <cell r="L35">
            <v>0.35135135135135137</v>
          </cell>
          <cell r="M35">
            <v>111</v>
          </cell>
          <cell r="N35">
            <v>33</v>
          </cell>
          <cell r="O35">
            <v>65</v>
          </cell>
          <cell r="P35">
            <v>0.33673469387755101</v>
          </cell>
          <cell r="Q35">
            <v>98</v>
          </cell>
          <cell r="R35">
            <v>35</v>
          </cell>
          <cell r="S35">
            <v>57</v>
          </cell>
          <cell r="T35">
            <v>0.38043478260869568</v>
          </cell>
          <cell r="U35">
            <v>92</v>
          </cell>
        </row>
        <row r="36">
          <cell r="A36" t="str">
            <v>33</v>
          </cell>
          <cell r="B36">
            <v>36</v>
          </cell>
          <cell r="C36">
            <v>84</v>
          </cell>
          <cell r="D36">
            <v>0.3</v>
          </cell>
          <cell r="E36">
            <v>120</v>
          </cell>
          <cell r="F36">
            <v>32</v>
          </cell>
          <cell r="G36">
            <v>75</v>
          </cell>
          <cell r="H36">
            <v>0.29906542056074764</v>
          </cell>
          <cell r="I36">
            <v>107</v>
          </cell>
          <cell r="J36">
            <v>31</v>
          </cell>
          <cell r="K36">
            <v>61</v>
          </cell>
          <cell r="L36">
            <v>0.33695652173913043</v>
          </cell>
          <cell r="M36">
            <v>92</v>
          </cell>
          <cell r="N36">
            <v>32</v>
          </cell>
          <cell r="O36">
            <v>67</v>
          </cell>
          <cell r="P36">
            <v>0.32323232323232326</v>
          </cell>
          <cell r="Q36">
            <v>99</v>
          </cell>
          <cell r="R36">
            <v>50</v>
          </cell>
          <cell r="S36">
            <v>64</v>
          </cell>
          <cell r="T36">
            <v>0.43859649122807015</v>
          </cell>
          <cell r="U36">
            <v>114</v>
          </cell>
        </row>
        <row r="37">
          <cell r="A37" t="str">
            <v>34</v>
          </cell>
          <cell r="B37">
            <v>6</v>
          </cell>
          <cell r="C37">
            <v>15</v>
          </cell>
          <cell r="D37">
            <v>0.2857142857142857</v>
          </cell>
          <cell r="E37">
            <v>21</v>
          </cell>
          <cell r="G37">
            <v>11</v>
          </cell>
          <cell r="H37">
            <v>0</v>
          </cell>
          <cell r="I37">
            <v>11</v>
          </cell>
          <cell r="J37">
            <v>1</v>
          </cell>
          <cell r="K37">
            <v>18</v>
          </cell>
          <cell r="L37">
            <v>5.2631578947368418E-2</v>
          </cell>
          <cell r="M37">
            <v>19</v>
          </cell>
          <cell r="O37">
            <v>10</v>
          </cell>
          <cell r="P37">
            <v>0</v>
          </cell>
          <cell r="Q37">
            <v>10</v>
          </cell>
          <cell r="R37">
            <v>4</v>
          </cell>
          <cell r="S37">
            <v>25</v>
          </cell>
          <cell r="T37">
            <v>0.13793103448275862</v>
          </cell>
          <cell r="U37">
            <v>29</v>
          </cell>
        </row>
        <row r="38">
          <cell r="A38" t="str">
            <v>35</v>
          </cell>
          <cell r="B38">
            <v>17</v>
          </cell>
          <cell r="C38">
            <v>56</v>
          </cell>
          <cell r="D38">
            <v>0.23287671232876711</v>
          </cell>
          <cell r="E38">
            <v>73</v>
          </cell>
          <cell r="F38">
            <v>10</v>
          </cell>
          <cell r="G38">
            <v>57</v>
          </cell>
          <cell r="H38">
            <v>0.14925373134328357</v>
          </cell>
          <cell r="I38">
            <v>67</v>
          </cell>
          <cell r="J38">
            <v>12</v>
          </cell>
          <cell r="K38">
            <v>29</v>
          </cell>
          <cell r="L38">
            <v>0.29268292682926828</v>
          </cell>
          <cell r="M38">
            <v>41</v>
          </cell>
          <cell r="N38">
            <v>9</v>
          </cell>
          <cell r="O38">
            <v>41</v>
          </cell>
          <cell r="P38">
            <v>0.18</v>
          </cell>
          <cell r="Q38">
            <v>50</v>
          </cell>
          <cell r="R38">
            <v>19</v>
          </cell>
          <cell r="S38">
            <v>35</v>
          </cell>
          <cell r="T38">
            <v>0.35185185185185186</v>
          </cell>
          <cell r="U38">
            <v>54</v>
          </cell>
        </row>
        <row r="39">
          <cell r="A39" t="str">
            <v>36</v>
          </cell>
          <cell r="B39">
            <v>14</v>
          </cell>
          <cell r="C39">
            <v>47</v>
          </cell>
          <cell r="D39">
            <v>0.22950819672131148</v>
          </cell>
          <cell r="E39">
            <v>61</v>
          </cell>
          <cell r="F39">
            <v>10</v>
          </cell>
          <cell r="G39">
            <v>48</v>
          </cell>
          <cell r="H39">
            <v>0.17241379310344829</v>
          </cell>
          <cell r="I39">
            <v>58</v>
          </cell>
          <cell r="J39">
            <v>12</v>
          </cell>
          <cell r="K39">
            <v>28</v>
          </cell>
          <cell r="L39">
            <v>0.3</v>
          </cell>
          <cell r="M39">
            <v>40</v>
          </cell>
          <cell r="N39">
            <v>10</v>
          </cell>
          <cell r="O39">
            <v>36</v>
          </cell>
          <cell r="P39">
            <v>0.21739130434782608</v>
          </cell>
          <cell r="Q39">
            <v>46</v>
          </cell>
          <cell r="R39">
            <v>22</v>
          </cell>
          <cell r="S39">
            <v>36</v>
          </cell>
          <cell r="T39">
            <v>0.37931034482758619</v>
          </cell>
          <cell r="U39">
            <v>58</v>
          </cell>
        </row>
        <row r="40">
          <cell r="A40" t="str">
            <v>37</v>
          </cell>
          <cell r="B40">
            <v>12</v>
          </cell>
          <cell r="C40">
            <v>24</v>
          </cell>
          <cell r="D40">
            <v>0.33333333333333331</v>
          </cell>
          <cell r="E40">
            <v>36</v>
          </cell>
          <cell r="F40">
            <v>8</v>
          </cell>
          <cell r="G40">
            <v>11</v>
          </cell>
          <cell r="H40">
            <v>0.42105263157894735</v>
          </cell>
          <cell r="I40">
            <v>19</v>
          </cell>
          <cell r="J40">
            <v>4</v>
          </cell>
          <cell r="K40">
            <v>18</v>
          </cell>
          <cell r="L40">
            <v>0.18181818181818182</v>
          </cell>
          <cell r="M40">
            <v>22</v>
          </cell>
          <cell r="N40">
            <v>5</v>
          </cell>
          <cell r="O40">
            <v>17</v>
          </cell>
          <cell r="P40">
            <v>0.22727272727272727</v>
          </cell>
          <cell r="Q40">
            <v>22</v>
          </cell>
          <cell r="R40">
            <v>7</v>
          </cell>
          <cell r="S40">
            <v>17</v>
          </cell>
          <cell r="T40">
            <v>0.29166666666666669</v>
          </cell>
          <cell r="U40">
            <v>24</v>
          </cell>
        </row>
        <row r="41">
          <cell r="A41" t="str">
            <v>60</v>
          </cell>
          <cell r="B41">
            <v>18</v>
          </cell>
          <cell r="C41">
            <v>183</v>
          </cell>
          <cell r="D41">
            <v>8.9552238805970144E-2</v>
          </cell>
          <cell r="E41">
            <v>201</v>
          </cell>
          <cell r="F41">
            <v>28</v>
          </cell>
          <cell r="G41">
            <v>153</v>
          </cell>
          <cell r="H41">
            <v>0.15469613259668508</v>
          </cell>
          <cell r="I41">
            <v>181</v>
          </cell>
          <cell r="J41">
            <v>29</v>
          </cell>
          <cell r="K41">
            <v>159</v>
          </cell>
          <cell r="L41">
            <v>0.15425531914893617</v>
          </cell>
          <cell r="M41">
            <v>188</v>
          </cell>
          <cell r="N41">
            <v>21</v>
          </cell>
          <cell r="O41">
            <v>163</v>
          </cell>
          <cell r="P41">
            <v>0.11413043478260869</v>
          </cell>
          <cell r="Q41">
            <v>184</v>
          </cell>
          <cell r="R41">
            <v>27</v>
          </cell>
          <cell r="S41">
            <v>163</v>
          </cell>
          <cell r="T41">
            <v>0.14210526315789473</v>
          </cell>
          <cell r="U41">
            <v>190</v>
          </cell>
        </row>
        <row r="42">
          <cell r="A42" t="str">
            <v>61</v>
          </cell>
          <cell r="B42">
            <v>20</v>
          </cell>
          <cell r="C42">
            <v>118</v>
          </cell>
          <cell r="D42">
            <v>0.14492753623188406</v>
          </cell>
          <cell r="E42">
            <v>138</v>
          </cell>
          <cell r="F42">
            <v>13</v>
          </cell>
          <cell r="G42">
            <v>115</v>
          </cell>
          <cell r="H42">
            <v>0.1015625</v>
          </cell>
          <cell r="I42">
            <v>128</v>
          </cell>
          <cell r="J42">
            <v>25</v>
          </cell>
          <cell r="K42">
            <v>143</v>
          </cell>
          <cell r="L42">
            <v>0.14880952380952381</v>
          </cell>
          <cell r="M42">
            <v>168</v>
          </cell>
          <cell r="N42">
            <v>20</v>
          </cell>
          <cell r="O42">
            <v>132</v>
          </cell>
          <cell r="P42">
            <v>0.13157894736842105</v>
          </cell>
          <cell r="Q42">
            <v>152</v>
          </cell>
          <cell r="R42">
            <v>28</v>
          </cell>
          <cell r="S42">
            <v>124</v>
          </cell>
          <cell r="T42">
            <v>0.18421052631578946</v>
          </cell>
          <cell r="U42">
            <v>152</v>
          </cell>
        </row>
        <row r="43">
          <cell r="A43" t="str">
            <v>62</v>
          </cell>
          <cell r="B43">
            <v>20</v>
          </cell>
          <cell r="C43">
            <v>88</v>
          </cell>
          <cell r="D43">
            <v>0.18518518518518517</v>
          </cell>
          <cell r="E43">
            <v>108</v>
          </cell>
          <cell r="F43">
            <v>30</v>
          </cell>
          <cell r="G43">
            <v>77</v>
          </cell>
          <cell r="H43">
            <v>0.28037383177570091</v>
          </cell>
          <cell r="I43">
            <v>107</v>
          </cell>
          <cell r="J43">
            <v>23</v>
          </cell>
          <cell r="K43">
            <v>91</v>
          </cell>
          <cell r="L43">
            <v>0.20175438596491227</v>
          </cell>
          <cell r="M43">
            <v>114</v>
          </cell>
          <cell r="N43">
            <v>30</v>
          </cell>
          <cell r="O43">
            <v>74</v>
          </cell>
          <cell r="P43">
            <v>0.28846153846153844</v>
          </cell>
          <cell r="Q43">
            <v>104</v>
          </cell>
          <cell r="R43">
            <v>27</v>
          </cell>
          <cell r="S43">
            <v>77</v>
          </cell>
          <cell r="T43">
            <v>0.25961538461538464</v>
          </cell>
          <cell r="U43">
            <v>104</v>
          </cell>
        </row>
        <row r="44">
          <cell r="A44" t="str">
            <v>63</v>
          </cell>
          <cell r="B44">
            <v>24</v>
          </cell>
          <cell r="C44">
            <v>106</v>
          </cell>
          <cell r="D44">
            <v>0.18461538461538463</v>
          </cell>
          <cell r="E44">
            <v>130</v>
          </cell>
          <cell r="F44">
            <v>12</v>
          </cell>
          <cell r="G44">
            <v>99</v>
          </cell>
          <cell r="H44">
            <v>0.10810810810810811</v>
          </cell>
          <cell r="I44">
            <v>111</v>
          </cell>
          <cell r="J44">
            <v>20</v>
          </cell>
          <cell r="K44">
            <v>95</v>
          </cell>
          <cell r="L44">
            <v>0.17391304347826086</v>
          </cell>
          <cell r="M44">
            <v>115</v>
          </cell>
          <cell r="N44">
            <v>24</v>
          </cell>
          <cell r="O44">
            <v>97</v>
          </cell>
          <cell r="P44">
            <v>0.19834710743801653</v>
          </cell>
          <cell r="Q44">
            <v>121</v>
          </cell>
          <cell r="R44">
            <v>22</v>
          </cell>
          <cell r="S44">
            <v>102</v>
          </cell>
          <cell r="T44">
            <v>0.17741935483870969</v>
          </cell>
          <cell r="U44">
            <v>124</v>
          </cell>
        </row>
        <row r="45">
          <cell r="A45" t="str">
            <v>64</v>
          </cell>
          <cell r="B45">
            <v>84</v>
          </cell>
          <cell r="C45">
            <v>131</v>
          </cell>
          <cell r="D45">
            <v>0.39069767441860465</v>
          </cell>
          <cell r="E45">
            <v>215</v>
          </cell>
          <cell r="F45">
            <v>51</v>
          </cell>
          <cell r="G45">
            <v>100</v>
          </cell>
          <cell r="H45">
            <v>0.33774834437086093</v>
          </cell>
          <cell r="I45">
            <v>151</v>
          </cell>
          <cell r="J45">
            <v>48</v>
          </cell>
          <cell r="K45">
            <v>105</v>
          </cell>
          <cell r="L45">
            <v>0.31372549019607843</v>
          </cell>
          <cell r="M45">
            <v>153</v>
          </cell>
          <cell r="N45">
            <v>50</v>
          </cell>
          <cell r="O45">
            <v>79</v>
          </cell>
          <cell r="P45">
            <v>0.38759689922480622</v>
          </cell>
          <cell r="Q45">
            <v>129</v>
          </cell>
          <cell r="R45">
            <v>62</v>
          </cell>
          <cell r="S45">
            <v>74</v>
          </cell>
          <cell r="T45">
            <v>0.45588235294117646</v>
          </cell>
          <cell r="U45">
            <v>136</v>
          </cell>
        </row>
        <row r="46">
          <cell r="A46" t="str">
            <v>65</v>
          </cell>
          <cell r="B46">
            <v>71</v>
          </cell>
          <cell r="C46">
            <v>105</v>
          </cell>
          <cell r="D46">
            <v>0.40340909090909088</v>
          </cell>
          <cell r="E46">
            <v>176</v>
          </cell>
          <cell r="F46">
            <v>53</v>
          </cell>
          <cell r="G46">
            <v>81</v>
          </cell>
          <cell r="H46">
            <v>0.39552238805970147</v>
          </cell>
          <cell r="I46">
            <v>134</v>
          </cell>
          <cell r="J46">
            <v>47</v>
          </cell>
          <cell r="K46">
            <v>85</v>
          </cell>
          <cell r="L46">
            <v>0.35606060606060608</v>
          </cell>
          <cell r="M46">
            <v>132</v>
          </cell>
          <cell r="N46">
            <v>54</v>
          </cell>
          <cell r="O46">
            <v>73</v>
          </cell>
          <cell r="P46">
            <v>0.42519685039370081</v>
          </cell>
          <cell r="Q46">
            <v>127</v>
          </cell>
          <cell r="R46">
            <v>59</v>
          </cell>
          <cell r="S46">
            <v>81</v>
          </cell>
          <cell r="T46">
            <v>0.42142857142857143</v>
          </cell>
          <cell r="U46">
            <v>140</v>
          </cell>
        </row>
        <row r="47">
          <cell r="A47" t="str">
            <v>66</v>
          </cell>
          <cell r="B47">
            <v>45</v>
          </cell>
          <cell r="C47">
            <v>71</v>
          </cell>
          <cell r="D47">
            <v>0.38793103448275862</v>
          </cell>
          <cell r="E47">
            <v>116</v>
          </cell>
          <cell r="F47">
            <v>35</v>
          </cell>
          <cell r="G47">
            <v>48</v>
          </cell>
          <cell r="H47">
            <v>0.42168674698795183</v>
          </cell>
          <cell r="I47">
            <v>83</v>
          </cell>
          <cell r="J47">
            <v>33</v>
          </cell>
          <cell r="K47">
            <v>59</v>
          </cell>
          <cell r="L47">
            <v>0.35869565217391303</v>
          </cell>
          <cell r="M47">
            <v>92</v>
          </cell>
          <cell r="N47">
            <v>29</v>
          </cell>
          <cell r="O47">
            <v>54</v>
          </cell>
          <cell r="P47">
            <v>0.3493975903614458</v>
          </cell>
          <cell r="Q47">
            <v>83</v>
          </cell>
          <cell r="R47">
            <v>31</v>
          </cell>
          <cell r="S47">
            <v>50</v>
          </cell>
          <cell r="T47">
            <v>0.38271604938271603</v>
          </cell>
          <cell r="U47">
            <v>81</v>
          </cell>
        </row>
        <row r="48">
          <cell r="A48" t="str">
            <v>67</v>
          </cell>
          <cell r="B48">
            <v>33</v>
          </cell>
          <cell r="C48">
            <v>58</v>
          </cell>
          <cell r="D48">
            <v>0.36263736263736263</v>
          </cell>
          <cell r="E48">
            <v>91</v>
          </cell>
          <cell r="F48">
            <v>27</v>
          </cell>
          <cell r="G48">
            <v>44</v>
          </cell>
          <cell r="H48">
            <v>0.38028169014084506</v>
          </cell>
          <cell r="I48">
            <v>71</v>
          </cell>
          <cell r="J48">
            <v>19</v>
          </cell>
          <cell r="K48">
            <v>53</v>
          </cell>
          <cell r="L48">
            <v>0.2638888888888889</v>
          </cell>
          <cell r="M48">
            <v>72</v>
          </cell>
          <cell r="N48">
            <v>28</v>
          </cell>
          <cell r="O48">
            <v>42</v>
          </cell>
          <cell r="P48">
            <v>0.4</v>
          </cell>
          <cell r="Q48">
            <v>70</v>
          </cell>
          <cell r="R48">
            <v>22</v>
          </cell>
          <cell r="S48">
            <v>45</v>
          </cell>
          <cell r="T48">
            <v>0.32835820895522388</v>
          </cell>
          <cell r="U48">
            <v>67</v>
          </cell>
        </row>
        <row r="49">
          <cell r="A49" t="str">
            <v>68</v>
          </cell>
          <cell r="B49">
            <v>49</v>
          </cell>
          <cell r="C49">
            <v>63</v>
          </cell>
          <cell r="D49">
            <v>0.4375</v>
          </cell>
          <cell r="E49">
            <v>112</v>
          </cell>
          <cell r="F49">
            <v>29</v>
          </cell>
          <cell r="G49">
            <v>53</v>
          </cell>
          <cell r="H49">
            <v>0.35365853658536583</v>
          </cell>
          <cell r="I49">
            <v>82</v>
          </cell>
          <cell r="J49">
            <v>22</v>
          </cell>
          <cell r="K49">
            <v>54</v>
          </cell>
          <cell r="L49">
            <v>0.28947368421052633</v>
          </cell>
          <cell r="M49">
            <v>76</v>
          </cell>
          <cell r="N49">
            <v>26</v>
          </cell>
          <cell r="O49">
            <v>49</v>
          </cell>
          <cell r="P49">
            <v>0.34666666666666668</v>
          </cell>
          <cell r="Q49">
            <v>75</v>
          </cell>
          <cell r="R49">
            <v>33</v>
          </cell>
          <cell r="S49">
            <v>50</v>
          </cell>
          <cell r="T49">
            <v>0.39759036144578314</v>
          </cell>
          <cell r="U49">
            <v>83</v>
          </cell>
        </row>
        <row r="50">
          <cell r="A50" t="str">
            <v>69</v>
          </cell>
          <cell r="B50">
            <v>38</v>
          </cell>
          <cell r="C50">
            <v>55</v>
          </cell>
          <cell r="D50">
            <v>0.40860215053763443</v>
          </cell>
          <cell r="E50">
            <v>93</v>
          </cell>
          <cell r="F50">
            <v>23</v>
          </cell>
          <cell r="G50">
            <v>32</v>
          </cell>
          <cell r="H50">
            <v>0.41818181818181815</v>
          </cell>
          <cell r="I50">
            <v>55</v>
          </cell>
          <cell r="J50">
            <v>18</v>
          </cell>
          <cell r="K50">
            <v>27</v>
          </cell>
          <cell r="L50">
            <v>0.4</v>
          </cell>
          <cell r="M50">
            <v>45</v>
          </cell>
          <cell r="N50">
            <v>11</v>
          </cell>
          <cell r="O50">
            <v>30</v>
          </cell>
          <cell r="P50">
            <v>0.26829268292682928</v>
          </cell>
          <cell r="Q50">
            <v>41</v>
          </cell>
          <cell r="R50">
            <v>15</v>
          </cell>
          <cell r="S50">
            <v>29</v>
          </cell>
          <cell r="T50">
            <v>0.34090909090909088</v>
          </cell>
          <cell r="U50">
            <v>44</v>
          </cell>
        </row>
        <row r="51">
          <cell r="A51" t="str">
            <v>70</v>
          </cell>
          <cell r="B51">
            <v>29</v>
          </cell>
          <cell r="C51">
            <v>42</v>
          </cell>
          <cell r="D51">
            <v>0.40845070422535212</v>
          </cell>
          <cell r="E51">
            <v>71</v>
          </cell>
          <cell r="F51">
            <v>25</v>
          </cell>
          <cell r="G51">
            <v>37</v>
          </cell>
          <cell r="H51">
            <v>0.40322580645161288</v>
          </cell>
          <cell r="I51">
            <v>62</v>
          </cell>
          <cell r="J51">
            <v>18</v>
          </cell>
          <cell r="K51">
            <v>35</v>
          </cell>
          <cell r="L51">
            <v>0.33962264150943394</v>
          </cell>
          <cell r="M51">
            <v>53</v>
          </cell>
          <cell r="N51">
            <v>18</v>
          </cell>
          <cell r="O51">
            <v>42</v>
          </cell>
          <cell r="P51">
            <v>0.3</v>
          </cell>
          <cell r="Q51">
            <v>60</v>
          </cell>
          <cell r="R51">
            <v>25</v>
          </cell>
          <cell r="S51">
            <v>28</v>
          </cell>
          <cell r="T51">
            <v>0.47169811320754718</v>
          </cell>
          <cell r="U51">
            <v>53</v>
          </cell>
        </row>
        <row r="52">
          <cell r="A52" t="str">
            <v>71</v>
          </cell>
          <cell r="B52">
            <v>15</v>
          </cell>
          <cell r="C52">
            <v>28</v>
          </cell>
          <cell r="D52">
            <v>0.34883720930232559</v>
          </cell>
          <cell r="E52">
            <v>43</v>
          </cell>
          <cell r="F52">
            <v>14</v>
          </cell>
          <cell r="G52">
            <v>28</v>
          </cell>
          <cell r="H52">
            <v>0.33333333333333331</v>
          </cell>
          <cell r="I52">
            <v>42</v>
          </cell>
          <cell r="J52">
            <v>18</v>
          </cell>
          <cell r="K52">
            <v>21</v>
          </cell>
          <cell r="L52">
            <v>0.46153846153846156</v>
          </cell>
          <cell r="M52">
            <v>39</v>
          </cell>
          <cell r="N52">
            <v>18</v>
          </cell>
          <cell r="O52">
            <v>31</v>
          </cell>
          <cell r="P52">
            <v>0.36734693877551022</v>
          </cell>
          <cell r="Q52">
            <v>49</v>
          </cell>
          <cell r="R52">
            <v>23</v>
          </cell>
          <cell r="S52">
            <v>24</v>
          </cell>
          <cell r="T52">
            <v>0.48936170212765956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11</v>
          </cell>
          <cell r="D53">
            <v>0.35294117647058826</v>
          </cell>
          <cell r="E53">
            <v>17</v>
          </cell>
          <cell r="F53">
            <v>6</v>
          </cell>
          <cell r="G53">
            <v>15</v>
          </cell>
          <cell r="H53">
            <v>0.2857142857142857</v>
          </cell>
          <cell r="I53">
            <v>21</v>
          </cell>
          <cell r="J53">
            <v>9</v>
          </cell>
          <cell r="K53">
            <v>17</v>
          </cell>
          <cell r="L53">
            <v>0.34615384615384615</v>
          </cell>
          <cell r="M53">
            <v>26</v>
          </cell>
          <cell r="N53">
            <v>6</v>
          </cell>
          <cell r="O53">
            <v>17</v>
          </cell>
          <cell r="P53">
            <v>0.2608695652173913</v>
          </cell>
          <cell r="Q53">
            <v>23</v>
          </cell>
          <cell r="R53">
            <v>7</v>
          </cell>
          <cell r="S53">
            <v>9</v>
          </cell>
          <cell r="T53">
            <v>0.4375</v>
          </cell>
          <cell r="U53">
            <v>16</v>
          </cell>
        </row>
        <row r="54">
          <cell r="A54" t="str">
            <v>73</v>
          </cell>
          <cell r="B54">
            <v>3</v>
          </cell>
          <cell r="C54">
            <v>4</v>
          </cell>
          <cell r="D54">
            <v>0.42857142857142855</v>
          </cell>
          <cell r="E54">
            <v>7</v>
          </cell>
          <cell r="G54">
            <v>2</v>
          </cell>
          <cell r="H54">
            <v>0</v>
          </cell>
          <cell r="I54">
            <v>2</v>
          </cell>
          <cell r="K54">
            <v>1</v>
          </cell>
          <cell r="L54">
            <v>0</v>
          </cell>
          <cell r="M54">
            <v>1</v>
          </cell>
          <cell r="O54">
            <v>3</v>
          </cell>
          <cell r="P54">
            <v>0</v>
          </cell>
          <cell r="Q54">
            <v>3</v>
          </cell>
          <cell r="R54">
            <v>5</v>
          </cell>
          <cell r="S54">
            <v>2</v>
          </cell>
          <cell r="T54">
            <v>0.7142857142857143</v>
          </cell>
          <cell r="U54">
            <v>7</v>
          </cell>
        </row>
        <row r="55">
          <cell r="A55" t="str">
            <v>74</v>
          </cell>
          <cell r="B55">
            <v>13</v>
          </cell>
          <cell r="C55">
            <v>36</v>
          </cell>
          <cell r="D55">
            <v>0.26530612244897961</v>
          </cell>
          <cell r="E55">
            <v>49</v>
          </cell>
          <cell r="F55">
            <v>15</v>
          </cell>
          <cell r="G55">
            <v>36</v>
          </cell>
          <cell r="H55">
            <v>0.29411764705882354</v>
          </cell>
          <cell r="I55">
            <v>51</v>
          </cell>
          <cell r="J55">
            <v>6</v>
          </cell>
          <cell r="K55">
            <v>42</v>
          </cell>
          <cell r="L55">
            <v>0.125</v>
          </cell>
          <cell r="M55">
            <v>48</v>
          </cell>
          <cell r="N55">
            <v>16</v>
          </cell>
          <cell r="O55">
            <v>44</v>
          </cell>
          <cell r="P55">
            <v>0.26666666666666666</v>
          </cell>
          <cell r="Q55">
            <v>60</v>
          </cell>
          <cell r="R55">
            <v>12</v>
          </cell>
          <cell r="S55">
            <v>48</v>
          </cell>
          <cell r="T55">
            <v>0.2</v>
          </cell>
          <cell r="U55">
            <v>60</v>
          </cell>
        </row>
        <row r="56">
          <cell r="A56" t="str">
            <v>76</v>
          </cell>
          <cell r="B56">
            <v>1</v>
          </cell>
          <cell r="C56">
            <v>1</v>
          </cell>
          <cell r="D56">
            <v>0.5</v>
          </cell>
          <cell r="E56">
            <v>2</v>
          </cell>
          <cell r="F56">
            <v>2</v>
          </cell>
          <cell r="G56">
            <v>1</v>
          </cell>
          <cell r="H56">
            <v>0.66666666666666663</v>
          </cell>
          <cell r="I56">
            <v>3</v>
          </cell>
          <cell r="J56">
            <v>2</v>
          </cell>
          <cell r="K56">
            <v>4</v>
          </cell>
          <cell r="L56">
            <v>0.33333333333333331</v>
          </cell>
          <cell r="M56">
            <v>6</v>
          </cell>
          <cell r="N56">
            <v>3</v>
          </cell>
          <cell r="O56">
            <v>3</v>
          </cell>
          <cell r="P56">
            <v>0.5</v>
          </cell>
          <cell r="Q56">
            <v>6</v>
          </cell>
          <cell r="R56">
            <v>1</v>
          </cell>
          <cell r="S56">
            <v>2</v>
          </cell>
          <cell r="T56">
            <v>0.33333333333333331</v>
          </cell>
          <cell r="U56">
            <v>3</v>
          </cell>
        </row>
        <row r="57">
          <cell r="A57" t="str">
            <v>77</v>
          </cell>
          <cell r="F57">
            <v>1</v>
          </cell>
          <cell r="H57">
            <v>1</v>
          </cell>
          <cell r="I57">
            <v>1</v>
          </cell>
          <cell r="K57">
            <v>2</v>
          </cell>
          <cell r="L57">
            <v>0</v>
          </cell>
          <cell r="M57">
            <v>2</v>
          </cell>
          <cell r="N57">
            <v>2</v>
          </cell>
          <cell r="O57">
            <v>2</v>
          </cell>
          <cell r="P57">
            <v>0.5</v>
          </cell>
          <cell r="Q57">
            <v>4</v>
          </cell>
        </row>
        <row r="58">
          <cell r="A58" t="str">
            <v>85</v>
          </cell>
          <cell r="B58">
            <v>16</v>
          </cell>
          <cell r="C58">
            <v>18</v>
          </cell>
          <cell r="D58">
            <v>0.47058823529411764</v>
          </cell>
          <cell r="E58">
            <v>34</v>
          </cell>
          <cell r="F58">
            <v>5</v>
          </cell>
          <cell r="G58">
            <v>9</v>
          </cell>
          <cell r="H58">
            <v>0.35714285714285715</v>
          </cell>
          <cell r="I58">
            <v>14</v>
          </cell>
          <cell r="J58">
            <v>5</v>
          </cell>
          <cell r="K58">
            <v>13</v>
          </cell>
          <cell r="L58">
            <v>0.27777777777777779</v>
          </cell>
          <cell r="M58">
            <v>18</v>
          </cell>
          <cell r="N58">
            <v>11</v>
          </cell>
          <cell r="O58">
            <v>11</v>
          </cell>
          <cell r="P58">
            <v>0.5</v>
          </cell>
          <cell r="Q58">
            <v>22</v>
          </cell>
          <cell r="R58">
            <v>14</v>
          </cell>
          <cell r="S58">
            <v>14</v>
          </cell>
          <cell r="T58">
            <v>0.5</v>
          </cell>
          <cell r="U58">
            <v>28</v>
          </cell>
        </row>
        <row r="59">
          <cell r="A59" t="str">
            <v>86</v>
          </cell>
          <cell r="B59">
            <v>18</v>
          </cell>
          <cell r="C59">
            <v>22</v>
          </cell>
          <cell r="D59">
            <v>0.45</v>
          </cell>
          <cell r="E59">
            <v>40</v>
          </cell>
          <cell r="F59">
            <v>11</v>
          </cell>
          <cell r="G59">
            <v>11</v>
          </cell>
          <cell r="H59">
            <v>0.5</v>
          </cell>
          <cell r="I59">
            <v>22</v>
          </cell>
          <cell r="J59">
            <v>14</v>
          </cell>
          <cell r="K59">
            <v>13</v>
          </cell>
          <cell r="L59">
            <v>0.51851851851851849</v>
          </cell>
          <cell r="M59">
            <v>27</v>
          </cell>
          <cell r="N59">
            <v>14</v>
          </cell>
          <cell r="O59">
            <v>21</v>
          </cell>
          <cell r="P59">
            <v>0.4</v>
          </cell>
          <cell r="Q59">
            <v>35</v>
          </cell>
          <cell r="R59">
            <v>5</v>
          </cell>
          <cell r="S59">
            <v>15</v>
          </cell>
          <cell r="T59">
            <v>0.25</v>
          </cell>
          <cell r="U59">
            <v>20</v>
          </cell>
        </row>
        <row r="60">
          <cell r="A60" t="str">
            <v>87</v>
          </cell>
          <cell r="B60">
            <v>16</v>
          </cell>
          <cell r="C60">
            <v>29</v>
          </cell>
          <cell r="D60">
            <v>0.35555555555555557</v>
          </cell>
          <cell r="E60">
            <v>45</v>
          </cell>
          <cell r="F60">
            <v>14</v>
          </cell>
          <cell r="G60">
            <v>19</v>
          </cell>
          <cell r="H60">
            <v>0.42424242424242425</v>
          </cell>
          <cell r="I60">
            <v>33</v>
          </cell>
          <cell r="J60">
            <v>11</v>
          </cell>
          <cell r="K60">
            <v>15</v>
          </cell>
          <cell r="L60">
            <v>0.42307692307692307</v>
          </cell>
          <cell r="M60">
            <v>26</v>
          </cell>
          <cell r="N60">
            <v>13</v>
          </cell>
          <cell r="O60">
            <v>13</v>
          </cell>
          <cell r="P60">
            <v>0.5</v>
          </cell>
          <cell r="Q60">
            <v>26</v>
          </cell>
          <cell r="R60">
            <v>9</v>
          </cell>
          <cell r="S60">
            <v>18</v>
          </cell>
          <cell r="T60">
            <v>0.33333333333333331</v>
          </cell>
          <cell r="U60">
            <v>27</v>
          </cell>
        </row>
        <row r="67">
          <cell r="A67">
            <v>1</v>
          </cell>
          <cell r="B67">
            <v>2</v>
          </cell>
          <cell r="C67">
            <v>3</v>
          </cell>
          <cell r="D67">
            <v>4</v>
          </cell>
          <cell r="E67">
            <v>5</v>
          </cell>
          <cell r="F67">
            <v>6</v>
          </cell>
          <cell r="G67">
            <v>7</v>
          </cell>
          <cell r="H67">
            <v>8</v>
          </cell>
          <cell r="I67">
            <v>9</v>
          </cell>
          <cell r="J67">
            <v>10</v>
          </cell>
          <cell r="K67">
            <v>11</v>
          </cell>
          <cell r="L67">
            <v>12</v>
          </cell>
          <cell r="M67">
            <v>13</v>
          </cell>
          <cell r="N67">
            <v>14</v>
          </cell>
          <cell r="O67">
            <v>15</v>
          </cell>
          <cell r="P67">
            <v>16</v>
          </cell>
          <cell r="Q67">
            <v>17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  <cell r="V67">
            <v>22</v>
          </cell>
        </row>
        <row r="68">
          <cell r="A68" t="str">
            <v>01</v>
          </cell>
          <cell r="B68">
            <v>8</v>
          </cell>
          <cell r="C68">
            <v>34</v>
          </cell>
          <cell r="D68">
            <v>0.19047619047619047</v>
          </cell>
          <cell r="E68">
            <v>42</v>
          </cell>
          <cell r="F68">
            <v>9</v>
          </cell>
          <cell r="G68">
            <v>24</v>
          </cell>
          <cell r="H68">
            <v>0.27272727272727271</v>
          </cell>
          <cell r="I68">
            <v>33</v>
          </cell>
          <cell r="J68">
            <v>8</v>
          </cell>
          <cell r="K68">
            <v>24</v>
          </cell>
          <cell r="L68">
            <v>0.25</v>
          </cell>
          <cell r="M68">
            <v>32</v>
          </cell>
          <cell r="N68">
            <v>9</v>
          </cell>
          <cell r="O68">
            <v>28</v>
          </cell>
          <cell r="P68">
            <v>0.24324324324324326</v>
          </cell>
          <cell r="Q68">
            <v>37</v>
          </cell>
          <cell r="R68">
            <v>5</v>
          </cell>
          <cell r="S68">
            <v>14</v>
          </cell>
          <cell r="T68">
            <v>0.26315789473684209</v>
          </cell>
          <cell r="U68">
            <v>19</v>
          </cell>
          <cell r="V68">
            <v>163</v>
          </cell>
        </row>
        <row r="69">
          <cell r="A69" t="str">
            <v>02</v>
          </cell>
          <cell r="B69">
            <v>18</v>
          </cell>
          <cell r="C69">
            <v>37</v>
          </cell>
          <cell r="D69">
            <v>0.32727272727272727</v>
          </cell>
          <cell r="E69">
            <v>55</v>
          </cell>
          <cell r="F69">
            <v>11</v>
          </cell>
          <cell r="G69">
            <v>30</v>
          </cell>
          <cell r="H69">
            <v>0.26829268292682928</v>
          </cell>
          <cell r="I69">
            <v>41</v>
          </cell>
          <cell r="J69">
            <v>12</v>
          </cell>
          <cell r="K69">
            <v>25</v>
          </cell>
          <cell r="L69">
            <v>0.32432432432432434</v>
          </cell>
          <cell r="M69">
            <v>37</v>
          </cell>
          <cell r="N69">
            <v>15</v>
          </cell>
          <cell r="O69">
            <v>39</v>
          </cell>
          <cell r="P69">
            <v>0.27777777777777779</v>
          </cell>
          <cell r="Q69">
            <v>54</v>
          </cell>
          <cell r="R69">
            <v>16</v>
          </cell>
          <cell r="S69">
            <v>46</v>
          </cell>
          <cell r="T69">
            <v>0.25806451612903225</v>
          </cell>
          <cell r="U69">
            <v>62</v>
          </cell>
          <cell r="V69">
            <v>249</v>
          </cell>
        </row>
        <row r="70">
          <cell r="A70" t="str">
            <v>03</v>
          </cell>
          <cell r="B70">
            <v>147</v>
          </cell>
          <cell r="C70">
            <v>137</v>
          </cell>
          <cell r="D70">
            <v>0.51760563380281688</v>
          </cell>
          <cell r="E70">
            <v>284</v>
          </cell>
          <cell r="F70">
            <v>122</v>
          </cell>
          <cell r="G70">
            <v>114</v>
          </cell>
          <cell r="H70">
            <v>0.51694915254237284</v>
          </cell>
          <cell r="I70">
            <v>236</v>
          </cell>
          <cell r="J70">
            <v>119</v>
          </cell>
          <cell r="K70">
            <v>107</v>
          </cell>
          <cell r="L70">
            <v>0.52654867256637172</v>
          </cell>
          <cell r="M70">
            <v>226</v>
          </cell>
          <cell r="N70">
            <v>138</v>
          </cell>
          <cell r="O70">
            <v>140</v>
          </cell>
          <cell r="P70">
            <v>0.49640287769784175</v>
          </cell>
          <cell r="Q70">
            <v>278</v>
          </cell>
          <cell r="R70">
            <v>125</v>
          </cell>
          <cell r="S70">
            <v>93</v>
          </cell>
          <cell r="T70">
            <v>0.57339449541284404</v>
          </cell>
          <cell r="U70">
            <v>218</v>
          </cell>
          <cell r="V70">
            <v>1242</v>
          </cell>
        </row>
        <row r="71">
          <cell r="A71" t="str">
            <v>04</v>
          </cell>
          <cell r="B71">
            <v>166</v>
          </cell>
          <cell r="C71">
            <v>288</v>
          </cell>
          <cell r="D71">
            <v>0.3656387665198238</v>
          </cell>
          <cell r="E71">
            <v>454</v>
          </cell>
          <cell r="F71">
            <v>131</v>
          </cell>
          <cell r="G71">
            <v>265</v>
          </cell>
          <cell r="H71">
            <v>0.33080808080808083</v>
          </cell>
          <cell r="I71">
            <v>396</v>
          </cell>
          <cell r="J71">
            <v>159</v>
          </cell>
          <cell r="K71">
            <v>277</v>
          </cell>
          <cell r="L71">
            <v>0.36467889908256879</v>
          </cell>
          <cell r="M71">
            <v>436</v>
          </cell>
          <cell r="N71">
            <v>165</v>
          </cell>
          <cell r="O71">
            <v>251</v>
          </cell>
          <cell r="P71">
            <v>0.39663461538461536</v>
          </cell>
          <cell r="Q71">
            <v>416</v>
          </cell>
          <cell r="R71">
            <v>181</v>
          </cell>
          <cell r="S71">
            <v>259</v>
          </cell>
          <cell r="T71">
            <v>0.41136363636363638</v>
          </cell>
          <cell r="U71">
            <v>440</v>
          </cell>
          <cell r="V71">
            <v>2142</v>
          </cell>
        </row>
        <row r="72">
          <cell r="A72" t="str">
            <v>05</v>
          </cell>
          <cell r="B72">
            <v>92</v>
          </cell>
          <cell r="C72">
            <v>376</v>
          </cell>
          <cell r="D72">
            <v>0.19658119658119658</v>
          </cell>
          <cell r="E72">
            <v>468</v>
          </cell>
          <cell r="F72">
            <v>74</v>
          </cell>
          <cell r="G72">
            <v>318</v>
          </cell>
          <cell r="H72">
            <v>0.18877551020408162</v>
          </cell>
          <cell r="I72">
            <v>392</v>
          </cell>
          <cell r="J72">
            <v>69</v>
          </cell>
          <cell r="K72">
            <v>348</v>
          </cell>
          <cell r="L72">
            <v>0.16546762589928057</v>
          </cell>
          <cell r="M72">
            <v>417</v>
          </cell>
          <cell r="N72">
            <v>85</v>
          </cell>
          <cell r="O72">
            <v>337</v>
          </cell>
          <cell r="P72">
            <v>0.2014218009478673</v>
          </cell>
          <cell r="Q72">
            <v>422</v>
          </cell>
          <cell r="R72">
            <v>93</v>
          </cell>
          <cell r="S72">
            <v>335</v>
          </cell>
          <cell r="T72">
            <v>0.21728971962616822</v>
          </cell>
          <cell r="U72">
            <v>428</v>
          </cell>
          <cell r="V72">
            <v>2127</v>
          </cell>
        </row>
        <row r="73">
          <cell r="A73" t="str">
            <v>06</v>
          </cell>
          <cell r="B73">
            <v>55</v>
          </cell>
          <cell r="C73">
            <v>257</v>
          </cell>
          <cell r="D73">
            <v>0.17628205128205129</v>
          </cell>
          <cell r="E73">
            <v>312</v>
          </cell>
          <cell r="F73">
            <v>49</v>
          </cell>
          <cell r="G73">
            <v>218</v>
          </cell>
          <cell r="H73">
            <v>0.18352059925093633</v>
          </cell>
          <cell r="I73">
            <v>267</v>
          </cell>
          <cell r="J73">
            <v>38</v>
          </cell>
          <cell r="K73">
            <v>190</v>
          </cell>
          <cell r="L73">
            <v>0.16666666666666666</v>
          </cell>
          <cell r="M73">
            <v>228</v>
          </cell>
          <cell r="N73">
            <v>47</v>
          </cell>
          <cell r="O73">
            <v>182</v>
          </cell>
          <cell r="P73">
            <v>0.20524017467248909</v>
          </cell>
          <cell r="Q73">
            <v>229</v>
          </cell>
          <cell r="R73">
            <v>52</v>
          </cell>
          <cell r="S73">
            <v>160</v>
          </cell>
          <cell r="T73">
            <v>0.24528301886792453</v>
          </cell>
          <cell r="U73">
            <v>212</v>
          </cell>
          <cell r="V73">
            <v>1248</v>
          </cell>
        </row>
        <row r="74">
          <cell r="A74" t="str">
            <v>07</v>
          </cell>
          <cell r="B74">
            <v>85</v>
          </cell>
          <cell r="C74">
            <v>230</v>
          </cell>
          <cell r="D74">
            <v>0.26984126984126983</v>
          </cell>
          <cell r="E74">
            <v>315</v>
          </cell>
          <cell r="F74">
            <v>88</v>
          </cell>
          <cell r="G74">
            <v>180</v>
          </cell>
          <cell r="H74">
            <v>0.32835820895522388</v>
          </cell>
          <cell r="I74">
            <v>268</v>
          </cell>
          <cell r="J74">
            <v>81</v>
          </cell>
          <cell r="K74">
            <v>165</v>
          </cell>
          <cell r="L74">
            <v>0.32926829268292684</v>
          </cell>
          <cell r="M74">
            <v>246</v>
          </cell>
          <cell r="N74">
            <v>86</v>
          </cell>
          <cell r="O74">
            <v>160</v>
          </cell>
          <cell r="P74">
            <v>0.34959349593495936</v>
          </cell>
          <cell r="Q74">
            <v>246</v>
          </cell>
          <cell r="R74">
            <v>97</v>
          </cell>
          <cell r="S74">
            <v>171</v>
          </cell>
          <cell r="T74">
            <v>0.36194029850746268</v>
          </cell>
          <cell r="U74">
            <v>268</v>
          </cell>
          <cell r="V74">
            <v>1343</v>
          </cell>
        </row>
        <row r="75">
          <cell r="A75" t="str">
            <v>08</v>
          </cell>
          <cell r="B75">
            <v>38</v>
          </cell>
          <cell r="C75">
            <v>105</v>
          </cell>
          <cell r="D75">
            <v>0.26573426573426573</v>
          </cell>
          <cell r="E75">
            <v>143</v>
          </cell>
          <cell r="F75">
            <v>20</v>
          </cell>
          <cell r="G75">
            <v>90</v>
          </cell>
          <cell r="H75">
            <v>0.18181818181818182</v>
          </cell>
          <cell r="I75">
            <v>110</v>
          </cell>
          <cell r="J75">
            <v>20</v>
          </cell>
          <cell r="K75">
            <v>77</v>
          </cell>
          <cell r="L75">
            <v>0.20618556701030927</v>
          </cell>
          <cell r="M75">
            <v>97</v>
          </cell>
          <cell r="N75">
            <v>18</v>
          </cell>
          <cell r="O75">
            <v>77</v>
          </cell>
          <cell r="P75">
            <v>0.18947368421052632</v>
          </cell>
          <cell r="Q75">
            <v>95</v>
          </cell>
          <cell r="R75">
            <v>38</v>
          </cell>
          <cell r="S75">
            <v>90</v>
          </cell>
          <cell r="T75">
            <v>0.296875</v>
          </cell>
          <cell r="U75">
            <v>128</v>
          </cell>
          <cell r="V75">
            <v>573</v>
          </cell>
        </row>
        <row r="76">
          <cell r="A76" t="str">
            <v>09</v>
          </cell>
          <cell r="B76">
            <v>73</v>
          </cell>
          <cell r="C76">
            <v>422</v>
          </cell>
          <cell r="D76">
            <v>0.14747474747474748</v>
          </cell>
          <cell r="E76">
            <v>495</v>
          </cell>
          <cell r="F76">
            <v>69</v>
          </cell>
          <cell r="G76">
            <v>388</v>
          </cell>
          <cell r="H76">
            <v>0.15098468271334792</v>
          </cell>
          <cell r="I76">
            <v>457</v>
          </cell>
          <cell r="J76">
            <v>82</v>
          </cell>
          <cell r="K76">
            <v>414</v>
          </cell>
          <cell r="L76">
            <v>0.16532258064516128</v>
          </cell>
          <cell r="M76">
            <v>496</v>
          </cell>
          <cell r="N76">
            <v>87</v>
          </cell>
          <cell r="O76">
            <v>407</v>
          </cell>
          <cell r="P76">
            <v>0.17611336032388664</v>
          </cell>
          <cell r="Q76">
            <v>494</v>
          </cell>
          <cell r="R76">
            <v>99</v>
          </cell>
          <cell r="S76">
            <v>400</v>
          </cell>
          <cell r="T76">
            <v>0.19839679358717435</v>
          </cell>
          <cell r="U76">
            <v>499</v>
          </cell>
          <cell r="V76">
            <v>2441</v>
          </cell>
        </row>
        <row r="77">
          <cell r="A77" t="str">
            <v>10</v>
          </cell>
          <cell r="B77">
            <v>193</v>
          </cell>
          <cell r="C77">
            <v>294</v>
          </cell>
          <cell r="D77">
            <v>0.39630390143737165</v>
          </cell>
          <cell r="E77">
            <v>487</v>
          </cell>
          <cell r="F77">
            <v>131</v>
          </cell>
          <cell r="G77">
            <v>217</v>
          </cell>
          <cell r="H77">
            <v>0.37643678160919541</v>
          </cell>
          <cell r="I77">
            <v>348</v>
          </cell>
          <cell r="J77">
            <v>108</v>
          </cell>
          <cell r="K77">
            <v>221</v>
          </cell>
          <cell r="L77">
            <v>0.32826747720364741</v>
          </cell>
          <cell r="M77">
            <v>329</v>
          </cell>
          <cell r="N77">
            <v>122</v>
          </cell>
          <cell r="O77">
            <v>202</v>
          </cell>
          <cell r="P77">
            <v>0.37654320987654322</v>
          </cell>
          <cell r="Q77">
            <v>324</v>
          </cell>
          <cell r="R77">
            <v>134</v>
          </cell>
          <cell r="S77">
            <v>201</v>
          </cell>
          <cell r="T77">
            <v>0.4</v>
          </cell>
          <cell r="U77">
            <v>335</v>
          </cell>
          <cell r="V77">
            <v>1823</v>
          </cell>
        </row>
        <row r="78">
          <cell r="A78" t="str">
            <v>12</v>
          </cell>
          <cell r="B78">
            <v>61</v>
          </cell>
          <cell r="C78">
            <v>116</v>
          </cell>
          <cell r="D78">
            <v>0.34463276836158191</v>
          </cell>
          <cell r="E78">
            <v>177</v>
          </cell>
          <cell r="F78">
            <v>56</v>
          </cell>
          <cell r="G78">
            <v>109</v>
          </cell>
          <cell r="H78">
            <v>0.33939393939393941</v>
          </cell>
          <cell r="I78">
            <v>165</v>
          </cell>
          <cell r="J78">
            <v>48</v>
          </cell>
          <cell r="K78">
            <v>105</v>
          </cell>
          <cell r="L78">
            <v>0.31372549019607843</v>
          </cell>
          <cell r="M78">
            <v>153</v>
          </cell>
          <cell r="N78">
            <v>53</v>
          </cell>
          <cell r="O78">
            <v>120</v>
          </cell>
          <cell r="P78">
            <v>0.30635838150289019</v>
          </cell>
          <cell r="Q78">
            <v>173</v>
          </cell>
          <cell r="R78">
            <v>65</v>
          </cell>
          <cell r="S78">
            <v>104</v>
          </cell>
          <cell r="T78">
            <v>0.38461538461538464</v>
          </cell>
          <cell r="U78">
            <v>169</v>
          </cell>
          <cell r="V78">
            <v>837</v>
          </cell>
        </row>
        <row r="79">
          <cell r="A79" t="str">
            <v>11</v>
          </cell>
          <cell r="B79">
            <v>44</v>
          </cell>
          <cell r="C79">
            <v>57</v>
          </cell>
          <cell r="D79">
            <v>0.43564356435643564</v>
          </cell>
          <cell r="E79">
            <v>101</v>
          </cell>
          <cell r="F79">
            <v>27</v>
          </cell>
          <cell r="G79">
            <v>33</v>
          </cell>
          <cell r="H79">
            <v>0.45</v>
          </cell>
          <cell r="I79">
            <v>60</v>
          </cell>
          <cell r="J79">
            <v>27</v>
          </cell>
          <cell r="K79">
            <v>31</v>
          </cell>
          <cell r="L79">
            <v>0.46551724137931033</v>
          </cell>
          <cell r="M79">
            <v>58</v>
          </cell>
          <cell r="N79">
            <v>32</v>
          </cell>
          <cell r="O79">
            <v>39</v>
          </cell>
          <cell r="P79">
            <v>0.45070422535211269</v>
          </cell>
          <cell r="Q79">
            <v>71</v>
          </cell>
          <cell r="R79">
            <v>28</v>
          </cell>
          <cell r="S79">
            <v>43</v>
          </cell>
          <cell r="T79">
            <v>0.39436619718309857</v>
          </cell>
          <cell r="U79">
            <v>71</v>
          </cell>
          <cell r="V79">
            <v>361</v>
          </cell>
        </row>
        <row r="80">
          <cell r="A80" t="str">
            <v>Théologie</v>
          </cell>
          <cell r="B80">
            <v>1</v>
          </cell>
          <cell r="C80">
            <v>1</v>
          </cell>
          <cell r="D80">
            <v>0.5</v>
          </cell>
          <cell r="E80">
            <v>2</v>
          </cell>
          <cell r="F80">
            <v>2</v>
          </cell>
          <cell r="G80">
            <v>1</v>
          </cell>
          <cell r="H80">
            <v>0.66666666666666663</v>
          </cell>
          <cell r="I80">
            <v>3</v>
          </cell>
          <cell r="J80">
            <v>2</v>
          </cell>
          <cell r="K80">
            <v>6</v>
          </cell>
          <cell r="L80">
            <v>0.25</v>
          </cell>
          <cell r="M80">
            <v>8</v>
          </cell>
          <cell r="N80">
            <v>4</v>
          </cell>
          <cell r="O80">
            <v>5</v>
          </cell>
          <cell r="P80">
            <v>0.44444444444444442</v>
          </cell>
          <cell r="Q80">
            <v>9</v>
          </cell>
          <cell r="R80">
            <v>1</v>
          </cell>
          <cell r="S80">
            <v>2</v>
          </cell>
          <cell r="T80">
            <v>0.33333333333333331</v>
          </cell>
          <cell r="U80">
            <v>3</v>
          </cell>
          <cell r="V80">
            <v>25</v>
          </cell>
        </row>
        <row r="83">
          <cell r="B83">
            <v>2009</v>
          </cell>
          <cell r="E83" t="str">
            <v>Total 2009</v>
          </cell>
          <cell r="F83">
            <v>2010</v>
          </cell>
          <cell r="I83" t="str">
            <v>Total 2010</v>
          </cell>
          <cell r="J83">
            <v>2011</v>
          </cell>
          <cell r="M83" t="str">
            <v>Total 2011</v>
          </cell>
          <cell r="N83">
            <v>2012</v>
          </cell>
          <cell r="Q83" t="str">
            <v>Total 2012</v>
          </cell>
          <cell r="R83">
            <v>2013</v>
          </cell>
          <cell r="U83" t="str">
            <v>Total 2013</v>
          </cell>
          <cell r="V83" t="str">
            <v>Total général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26</v>
          </cell>
          <cell r="C85">
            <v>67</v>
          </cell>
          <cell r="D85">
            <v>0.27956989247311825</v>
          </cell>
          <cell r="E85">
            <v>93</v>
          </cell>
          <cell r="F85">
            <v>18</v>
          </cell>
          <cell r="G85">
            <v>53</v>
          </cell>
          <cell r="H85">
            <v>0.25352112676056338</v>
          </cell>
          <cell r="I85">
            <v>71</v>
          </cell>
          <cell r="J85">
            <v>20</v>
          </cell>
          <cell r="K85">
            <v>47</v>
          </cell>
          <cell r="L85">
            <v>0.29850746268656714</v>
          </cell>
          <cell r="M85">
            <v>67</v>
          </cell>
          <cell r="N85">
            <v>24</v>
          </cell>
          <cell r="O85">
            <v>65</v>
          </cell>
          <cell r="P85">
            <v>0.2696629213483146</v>
          </cell>
          <cell r="Q85">
            <v>89</v>
          </cell>
          <cell r="R85">
            <v>21</v>
          </cell>
          <cell r="S85">
            <v>60</v>
          </cell>
          <cell r="T85">
            <v>0.25925925925925924</v>
          </cell>
          <cell r="U85">
            <v>81</v>
          </cell>
          <cell r="V85">
            <v>401</v>
          </cell>
        </row>
        <row r="86">
          <cell r="A86" t="str">
            <v>LETTRES</v>
          </cell>
          <cell r="B86">
            <v>341</v>
          </cell>
          <cell r="C86">
            <v>480</v>
          </cell>
          <cell r="D86">
            <v>0.41534713763702802</v>
          </cell>
          <cell r="E86">
            <v>821</v>
          </cell>
          <cell r="F86">
            <v>282</v>
          </cell>
          <cell r="G86">
            <v>431</v>
          </cell>
          <cell r="H86">
            <v>0.39551192145862551</v>
          </cell>
          <cell r="I86">
            <v>713</v>
          </cell>
          <cell r="J86">
            <v>298</v>
          </cell>
          <cell r="K86">
            <v>443</v>
          </cell>
          <cell r="L86">
            <v>0.40215924426450744</v>
          </cell>
          <cell r="M86">
            <v>741</v>
          </cell>
          <cell r="N86">
            <v>322</v>
          </cell>
          <cell r="O86">
            <v>458</v>
          </cell>
          <cell r="P86">
            <v>0.4128205128205128</v>
          </cell>
          <cell r="Q86">
            <v>780</v>
          </cell>
          <cell r="R86">
            <v>335</v>
          </cell>
          <cell r="S86">
            <v>412</v>
          </cell>
          <cell r="T86">
            <v>0.44846050870147258</v>
          </cell>
          <cell r="U86">
            <v>747</v>
          </cell>
          <cell r="V86">
            <v>3802</v>
          </cell>
        </row>
        <row r="87">
          <cell r="A87" t="str">
            <v>PHARMACIE</v>
          </cell>
          <cell r="B87">
            <v>44</v>
          </cell>
          <cell r="C87">
            <v>57</v>
          </cell>
          <cell r="D87">
            <v>0.43564356435643564</v>
          </cell>
          <cell r="E87">
            <v>101</v>
          </cell>
          <cell r="F87">
            <v>27</v>
          </cell>
          <cell r="G87">
            <v>33</v>
          </cell>
          <cell r="H87">
            <v>0.45</v>
          </cell>
          <cell r="I87">
            <v>60</v>
          </cell>
          <cell r="J87">
            <v>27</v>
          </cell>
          <cell r="K87">
            <v>31</v>
          </cell>
          <cell r="L87">
            <v>0.46551724137931033</v>
          </cell>
          <cell r="M87">
            <v>58</v>
          </cell>
          <cell r="N87">
            <v>32</v>
          </cell>
          <cell r="O87">
            <v>39</v>
          </cell>
          <cell r="P87">
            <v>0.45070422535211269</v>
          </cell>
          <cell r="Q87">
            <v>71</v>
          </cell>
          <cell r="R87">
            <v>28</v>
          </cell>
          <cell r="S87">
            <v>43</v>
          </cell>
          <cell r="T87">
            <v>0.39436619718309857</v>
          </cell>
          <cell r="U87">
            <v>71</v>
          </cell>
          <cell r="V87">
            <v>361</v>
          </cell>
        </row>
        <row r="88">
          <cell r="A88" t="str">
            <v>SCIENCES</v>
          </cell>
          <cell r="B88">
            <v>478</v>
          </cell>
          <cell r="C88">
            <v>1461</v>
          </cell>
          <cell r="D88">
            <v>0.24651882413615264</v>
          </cell>
          <cell r="E88">
            <v>1939</v>
          </cell>
          <cell r="F88">
            <v>376</v>
          </cell>
          <cell r="G88">
            <v>1222</v>
          </cell>
          <cell r="H88">
            <v>0.23529411764705882</v>
          </cell>
          <cell r="I88">
            <v>1598</v>
          </cell>
          <cell r="J88">
            <v>356</v>
          </cell>
          <cell r="K88">
            <v>1213</v>
          </cell>
          <cell r="L88">
            <v>0.22689611217335884</v>
          </cell>
          <cell r="M88">
            <v>1569</v>
          </cell>
          <cell r="N88">
            <v>389</v>
          </cell>
          <cell r="O88">
            <v>1172</v>
          </cell>
          <cell r="P88">
            <v>0.24919923126201154</v>
          </cell>
          <cell r="Q88">
            <v>1561</v>
          </cell>
          <cell r="R88">
            <v>436</v>
          </cell>
          <cell r="S88">
            <v>1173</v>
          </cell>
          <cell r="T88">
            <v>0.27097576134244872</v>
          </cell>
          <cell r="U88">
            <v>1609</v>
          </cell>
          <cell r="V88">
            <v>8276</v>
          </cell>
        </row>
        <row r="89">
          <cell r="A89" t="str">
            <v>Total général</v>
          </cell>
          <cell r="B89">
            <v>889</v>
          </cell>
          <cell r="C89">
            <v>2065</v>
          </cell>
          <cell r="D89">
            <v>0.3009478672985782</v>
          </cell>
          <cell r="E89">
            <v>2954</v>
          </cell>
          <cell r="F89">
            <v>703</v>
          </cell>
          <cell r="G89">
            <v>1739</v>
          </cell>
          <cell r="H89">
            <v>0.2878787878787879</v>
          </cell>
          <cell r="I89">
            <v>2442</v>
          </cell>
          <cell r="J89">
            <v>701</v>
          </cell>
          <cell r="K89">
            <v>1734</v>
          </cell>
          <cell r="L89">
            <v>0.28788501026694047</v>
          </cell>
          <cell r="M89">
            <v>2435</v>
          </cell>
          <cell r="N89">
            <v>767</v>
          </cell>
          <cell r="O89">
            <v>1734</v>
          </cell>
          <cell r="P89">
            <v>0.30667732906837264</v>
          </cell>
          <cell r="Q89">
            <v>2501</v>
          </cell>
          <cell r="R89">
            <v>820</v>
          </cell>
          <cell r="S89">
            <v>1688</v>
          </cell>
          <cell r="T89">
            <v>0.32695374800637961</v>
          </cell>
          <cell r="U89">
            <v>2508</v>
          </cell>
          <cell r="V89">
            <v>12840</v>
          </cell>
        </row>
      </sheetData>
      <sheetData sheetId="15">
        <row r="1">
          <cell r="B1">
            <v>2009</v>
          </cell>
          <cell r="E1" t="str">
            <v>Total 2009</v>
          </cell>
          <cell r="F1">
            <v>2010</v>
          </cell>
          <cell r="I1" t="str">
            <v>Total 2010</v>
          </cell>
          <cell r="J1">
            <v>2011</v>
          </cell>
          <cell r="M1" t="str">
            <v>Total 2011</v>
          </cell>
          <cell r="N1">
            <v>2012</v>
          </cell>
          <cell r="Q1" t="str">
            <v>Total 2012</v>
          </cell>
          <cell r="R1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1</v>
          </cell>
          <cell r="D3">
            <v>0</v>
          </cell>
          <cell r="E3">
            <v>1</v>
          </cell>
          <cell r="G3">
            <v>2</v>
          </cell>
          <cell r="H3">
            <v>0</v>
          </cell>
          <cell r="I3">
            <v>2</v>
          </cell>
        </row>
        <row r="4">
          <cell r="A4" t="str">
            <v>04</v>
          </cell>
          <cell r="B4">
            <v>1</v>
          </cell>
          <cell r="D4">
            <v>1</v>
          </cell>
          <cell r="E4">
            <v>1</v>
          </cell>
        </row>
        <row r="5">
          <cell r="A5" t="str">
            <v>05</v>
          </cell>
          <cell r="B5">
            <v>1</v>
          </cell>
          <cell r="C5">
            <v>3</v>
          </cell>
          <cell r="D5">
            <v>0.25</v>
          </cell>
          <cell r="E5">
            <v>4</v>
          </cell>
          <cell r="F5">
            <v>2</v>
          </cell>
          <cell r="G5">
            <v>6</v>
          </cell>
          <cell r="H5">
            <v>0.25</v>
          </cell>
          <cell r="I5">
            <v>8</v>
          </cell>
          <cell r="J5">
            <v>3</v>
          </cell>
          <cell r="K5">
            <v>4</v>
          </cell>
          <cell r="L5">
            <v>0.42857142857142855</v>
          </cell>
          <cell r="M5">
            <v>7</v>
          </cell>
          <cell r="N5">
            <v>1</v>
          </cell>
          <cell r="O5">
            <v>6</v>
          </cell>
          <cell r="P5">
            <v>0.14285714285714285</v>
          </cell>
          <cell r="Q5">
            <v>7</v>
          </cell>
          <cell r="R5">
            <v>2</v>
          </cell>
          <cell r="S5">
            <v>3</v>
          </cell>
          <cell r="T5">
            <v>0.4</v>
          </cell>
          <cell r="U5">
            <v>5</v>
          </cell>
        </row>
        <row r="6">
          <cell r="A6" t="str">
            <v>06</v>
          </cell>
          <cell r="F6">
            <v>1</v>
          </cell>
          <cell r="G6">
            <v>2</v>
          </cell>
          <cell r="H6">
            <v>0.33333333333333331</v>
          </cell>
          <cell r="I6">
            <v>3</v>
          </cell>
          <cell r="K6">
            <v>1</v>
          </cell>
          <cell r="L6">
            <v>0</v>
          </cell>
          <cell r="M6">
            <v>1</v>
          </cell>
          <cell r="O6">
            <v>1</v>
          </cell>
          <cell r="P6">
            <v>0</v>
          </cell>
          <cell r="Q6">
            <v>1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07</v>
          </cell>
          <cell r="B7">
            <v>25</v>
          </cell>
          <cell r="C7">
            <v>21</v>
          </cell>
          <cell r="D7">
            <v>0.54347826086956519</v>
          </cell>
          <cell r="E7">
            <v>46</v>
          </cell>
          <cell r="F7">
            <v>21</v>
          </cell>
          <cell r="G7">
            <v>14</v>
          </cell>
          <cell r="H7">
            <v>0.6</v>
          </cell>
          <cell r="I7">
            <v>35</v>
          </cell>
          <cell r="J7">
            <v>18</v>
          </cell>
          <cell r="K7">
            <v>20</v>
          </cell>
          <cell r="L7">
            <v>0.47368421052631576</v>
          </cell>
          <cell r="M7">
            <v>38</v>
          </cell>
          <cell r="N7">
            <v>16</v>
          </cell>
          <cell r="O7">
            <v>17</v>
          </cell>
          <cell r="P7">
            <v>0.48484848484848486</v>
          </cell>
          <cell r="Q7">
            <v>33</v>
          </cell>
          <cell r="R7">
            <v>19</v>
          </cell>
          <cell r="S7">
            <v>11</v>
          </cell>
          <cell r="T7">
            <v>0.6333333333333333</v>
          </cell>
          <cell r="U7">
            <v>30</v>
          </cell>
        </row>
        <row r="8">
          <cell r="A8" t="str">
            <v>08</v>
          </cell>
          <cell r="B8">
            <v>12</v>
          </cell>
          <cell r="C8">
            <v>6</v>
          </cell>
          <cell r="D8">
            <v>0.66666666666666663</v>
          </cell>
          <cell r="E8">
            <v>18</v>
          </cell>
          <cell r="F8">
            <v>5</v>
          </cell>
          <cell r="G8">
            <v>2</v>
          </cell>
          <cell r="H8">
            <v>0.7142857142857143</v>
          </cell>
          <cell r="I8">
            <v>7</v>
          </cell>
          <cell r="J8">
            <v>3</v>
          </cell>
          <cell r="K8">
            <v>3</v>
          </cell>
          <cell r="L8">
            <v>0.5</v>
          </cell>
          <cell r="M8">
            <v>6</v>
          </cell>
          <cell r="N8">
            <v>6</v>
          </cell>
          <cell r="O8">
            <v>4</v>
          </cell>
          <cell r="P8">
            <v>0.6</v>
          </cell>
          <cell r="Q8">
            <v>10</v>
          </cell>
          <cell r="R8">
            <v>8</v>
          </cell>
          <cell r="S8">
            <v>4</v>
          </cell>
          <cell r="T8">
            <v>0.66666666666666663</v>
          </cell>
          <cell r="U8">
            <v>12</v>
          </cell>
        </row>
        <row r="9">
          <cell r="A9" t="str">
            <v>09</v>
          </cell>
          <cell r="B9">
            <v>14</v>
          </cell>
          <cell r="C9">
            <v>14</v>
          </cell>
          <cell r="D9">
            <v>0.5</v>
          </cell>
          <cell r="E9">
            <v>28</v>
          </cell>
          <cell r="F9">
            <v>10</v>
          </cell>
          <cell r="G9">
            <v>12</v>
          </cell>
          <cell r="H9">
            <v>0.45454545454545453</v>
          </cell>
          <cell r="I9">
            <v>22</v>
          </cell>
          <cell r="J9">
            <v>19</v>
          </cell>
          <cell r="K9">
            <v>10</v>
          </cell>
          <cell r="L9">
            <v>0.65517241379310343</v>
          </cell>
          <cell r="M9">
            <v>29</v>
          </cell>
          <cell r="N9">
            <v>17</v>
          </cell>
          <cell r="O9">
            <v>22</v>
          </cell>
          <cell r="P9">
            <v>0.4358974358974359</v>
          </cell>
          <cell r="Q9">
            <v>39</v>
          </cell>
          <cell r="R9">
            <v>17</v>
          </cell>
          <cell r="S9">
            <v>9</v>
          </cell>
          <cell r="T9">
            <v>0.65384615384615385</v>
          </cell>
          <cell r="U9">
            <v>26</v>
          </cell>
        </row>
        <row r="10">
          <cell r="A10" t="str">
            <v>10</v>
          </cell>
          <cell r="B10">
            <v>4</v>
          </cell>
          <cell r="C10">
            <v>7</v>
          </cell>
          <cell r="D10">
            <v>0.36363636363636365</v>
          </cell>
          <cell r="E10">
            <v>11</v>
          </cell>
          <cell r="F10">
            <v>4</v>
          </cell>
          <cell r="G10">
            <v>1</v>
          </cell>
          <cell r="H10">
            <v>0.8</v>
          </cell>
          <cell r="I10">
            <v>5</v>
          </cell>
          <cell r="J10">
            <v>7</v>
          </cell>
          <cell r="K10">
            <v>3</v>
          </cell>
          <cell r="L10">
            <v>0.7</v>
          </cell>
          <cell r="M10">
            <v>10</v>
          </cell>
          <cell r="N10">
            <v>5</v>
          </cell>
          <cell r="O10">
            <v>8</v>
          </cell>
          <cell r="P10">
            <v>0.38461538461538464</v>
          </cell>
          <cell r="Q10">
            <v>13</v>
          </cell>
          <cell r="R10">
            <v>5</v>
          </cell>
          <cell r="S10">
            <v>3</v>
          </cell>
          <cell r="T10">
            <v>0.625</v>
          </cell>
          <cell r="U10">
            <v>8</v>
          </cell>
        </row>
        <row r="11">
          <cell r="A11" t="str">
            <v>11</v>
          </cell>
          <cell r="B11">
            <v>21</v>
          </cell>
          <cell r="C11">
            <v>11</v>
          </cell>
          <cell r="D11">
            <v>0.65625</v>
          </cell>
          <cell r="E11">
            <v>32</v>
          </cell>
          <cell r="F11">
            <v>11</v>
          </cell>
          <cell r="G11">
            <v>9</v>
          </cell>
          <cell r="H11">
            <v>0.55000000000000004</v>
          </cell>
          <cell r="I11">
            <v>20</v>
          </cell>
          <cell r="J11">
            <v>16</v>
          </cell>
          <cell r="K11">
            <v>10</v>
          </cell>
          <cell r="L11">
            <v>0.61538461538461542</v>
          </cell>
          <cell r="M11">
            <v>26</v>
          </cell>
          <cell r="N11">
            <v>22</v>
          </cell>
          <cell r="O11">
            <v>20</v>
          </cell>
          <cell r="P11">
            <v>0.52380952380952384</v>
          </cell>
          <cell r="Q11">
            <v>42</v>
          </cell>
          <cell r="R11">
            <v>15</v>
          </cell>
          <cell r="S11">
            <v>19</v>
          </cell>
          <cell r="T11">
            <v>0.44117647058823528</v>
          </cell>
          <cell r="U11">
            <v>34</v>
          </cell>
        </row>
        <row r="12">
          <cell r="A12" t="str">
            <v>12</v>
          </cell>
          <cell r="B12">
            <v>4</v>
          </cell>
          <cell r="C12">
            <v>8</v>
          </cell>
          <cell r="D12">
            <v>0.33333333333333331</v>
          </cell>
          <cell r="E12">
            <v>12</v>
          </cell>
          <cell r="F12">
            <v>2</v>
          </cell>
          <cell r="G12">
            <v>6</v>
          </cell>
          <cell r="H12">
            <v>0.25</v>
          </cell>
          <cell r="I12">
            <v>8</v>
          </cell>
          <cell r="J12">
            <v>6</v>
          </cell>
          <cell r="K12">
            <v>1</v>
          </cell>
          <cell r="L12">
            <v>0.8571428571428571</v>
          </cell>
          <cell r="M12">
            <v>7</v>
          </cell>
          <cell r="N12">
            <v>7</v>
          </cell>
          <cell r="O12">
            <v>7</v>
          </cell>
          <cell r="P12">
            <v>0.5</v>
          </cell>
          <cell r="Q12">
            <v>14</v>
          </cell>
          <cell r="R12">
            <v>5</v>
          </cell>
          <cell r="S12">
            <v>4</v>
          </cell>
          <cell r="T12">
            <v>0.55555555555555558</v>
          </cell>
          <cell r="U12">
            <v>9</v>
          </cell>
        </row>
        <row r="13">
          <cell r="A13" t="str">
            <v>13</v>
          </cell>
          <cell r="B13">
            <v>3</v>
          </cell>
          <cell r="C13">
            <v>3</v>
          </cell>
          <cell r="D13">
            <v>0.5</v>
          </cell>
          <cell r="E13">
            <v>6</v>
          </cell>
          <cell r="F13">
            <v>5</v>
          </cell>
          <cell r="G13">
            <v>2</v>
          </cell>
          <cell r="H13">
            <v>0.7142857142857143</v>
          </cell>
          <cell r="I13">
            <v>7</v>
          </cell>
          <cell r="J13">
            <v>4</v>
          </cell>
          <cell r="K13">
            <v>3</v>
          </cell>
          <cell r="L13">
            <v>0.5714285714285714</v>
          </cell>
          <cell r="M13">
            <v>7</v>
          </cell>
          <cell r="N13">
            <v>1</v>
          </cell>
          <cell r="O13">
            <v>4</v>
          </cell>
          <cell r="P13">
            <v>0.2</v>
          </cell>
          <cell r="Q13">
            <v>5</v>
          </cell>
          <cell r="R13">
            <v>6</v>
          </cell>
          <cell r="T13">
            <v>1</v>
          </cell>
          <cell r="U13">
            <v>6</v>
          </cell>
        </row>
        <row r="14">
          <cell r="A14" t="str">
            <v>14</v>
          </cell>
          <cell r="B14">
            <v>12</v>
          </cell>
          <cell r="C14">
            <v>11</v>
          </cell>
          <cell r="D14">
            <v>0.52173913043478259</v>
          </cell>
          <cell r="E14">
            <v>23</v>
          </cell>
          <cell r="F14">
            <v>15</v>
          </cell>
          <cell r="G14">
            <v>10</v>
          </cell>
          <cell r="H14">
            <v>0.6</v>
          </cell>
          <cell r="I14">
            <v>25</v>
          </cell>
          <cell r="J14">
            <v>12</v>
          </cell>
          <cell r="K14">
            <v>10</v>
          </cell>
          <cell r="L14">
            <v>0.54545454545454541</v>
          </cell>
          <cell r="M14">
            <v>22</v>
          </cell>
          <cell r="N14">
            <v>18</v>
          </cell>
          <cell r="O14">
            <v>9</v>
          </cell>
          <cell r="P14">
            <v>0.66666666666666663</v>
          </cell>
          <cell r="Q14">
            <v>27</v>
          </cell>
          <cell r="R14">
            <v>17</v>
          </cell>
          <cell r="S14">
            <v>5</v>
          </cell>
          <cell r="T14">
            <v>0.77272727272727271</v>
          </cell>
          <cell r="U14">
            <v>22</v>
          </cell>
        </row>
        <row r="15">
          <cell r="A15" t="str">
            <v>15</v>
          </cell>
          <cell r="B15">
            <v>6</v>
          </cell>
          <cell r="C15">
            <v>10</v>
          </cell>
          <cell r="D15">
            <v>0.375</v>
          </cell>
          <cell r="E15">
            <v>16</v>
          </cell>
          <cell r="F15">
            <v>5</v>
          </cell>
          <cell r="G15">
            <v>7</v>
          </cell>
          <cell r="H15">
            <v>0.41666666666666669</v>
          </cell>
          <cell r="I15">
            <v>12</v>
          </cell>
          <cell r="J15">
            <v>7</v>
          </cell>
          <cell r="K15">
            <v>9</v>
          </cell>
          <cell r="L15">
            <v>0.4375</v>
          </cell>
          <cell r="M15">
            <v>16</v>
          </cell>
          <cell r="N15">
            <v>3</v>
          </cell>
          <cell r="O15">
            <v>10</v>
          </cell>
          <cell r="P15">
            <v>0.23076923076923078</v>
          </cell>
          <cell r="Q15">
            <v>13</v>
          </cell>
          <cell r="R15">
            <v>4</v>
          </cell>
          <cell r="S15">
            <v>7</v>
          </cell>
          <cell r="T15">
            <v>0.36363636363636365</v>
          </cell>
          <cell r="U15">
            <v>11</v>
          </cell>
        </row>
        <row r="16">
          <cell r="A16" t="str">
            <v>16</v>
          </cell>
          <cell r="B16">
            <v>20</v>
          </cell>
          <cell r="C16">
            <v>28</v>
          </cell>
          <cell r="D16">
            <v>0.41666666666666669</v>
          </cell>
          <cell r="E16">
            <v>48</v>
          </cell>
          <cell r="F16">
            <v>15</v>
          </cell>
          <cell r="G16">
            <v>17</v>
          </cell>
          <cell r="H16">
            <v>0.46875</v>
          </cell>
          <cell r="I16">
            <v>32</v>
          </cell>
          <cell r="J16">
            <v>23</v>
          </cell>
          <cell r="K16">
            <v>26</v>
          </cell>
          <cell r="L16">
            <v>0.46938775510204084</v>
          </cell>
          <cell r="M16">
            <v>49</v>
          </cell>
          <cell r="N16">
            <v>18</v>
          </cell>
          <cell r="O16">
            <v>16</v>
          </cell>
          <cell r="P16">
            <v>0.52941176470588236</v>
          </cell>
          <cell r="Q16">
            <v>34</v>
          </cell>
          <cell r="R16">
            <v>24</v>
          </cell>
          <cell r="S16">
            <v>22</v>
          </cell>
          <cell r="T16">
            <v>0.52173913043478259</v>
          </cell>
          <cell r="U16">
            <v>46</v>
          </cell>
        </row>
        <row r="17">
          <cell r="A17" t="str">
            <v>17</v>
          </cell>
          <cell r="B17">
            <v>3</v>
          </cell>
          <cell r="C17">
            <v>15</v>
          </cell>
          <cell r="D17">
            <v>0.16666666666666666</v>
          </cell>
          <cell r="E17">
            <v>18</v>
          </cell>
          <cell r="F17">
            <v>4</v>
          </cell>
          <cell r="G17">
            <v>20</v>
          </cell>
          <cell r="H17">
            <v>0.16666666666666666</v>
          </cell>
          <cell r="I17">
            <v>24</v>
          </cell>
          <cell r="J17">
            <v>13</v>
          </cell>
          <cell r="K17">
            <v>21</v>
          </cell>
          <cell r="L17">
            <v>0.38235294117647056</v>
          </cell>
          <cell r="M17">
            <v>34</v>
          </cell>
          <cell r="N17">
            <v>7</v>
          </cell>
          <cell r="O17">
            <v>15</v>
          </cell>
          <cell r="P17">
            <v>0.31818181818181818</v>
          </cell>
          <cell r="Q17">
            <v>22</v>
          </cell>
          <cell r="R17">
            <v>9</v>
          </cell>
          <cell r="S17">
            <v>15</v>
          </cell>
          <cell r="T17">
            <v>0.375</v>
          </cell>
          <cell r="U17">
            <v>24</v>
          </cell>
        </row>
        <row r="18">
          <cell r="A18" t="str">
            <v>18</v>
          </cell>
          <cell r="B18">
            <v>13</v>
          </cell>
          <cell r="C18">
            <v>22</v>
          </cell>
          <cell r="D18">
            <v>0.37142857142857144</v>
          </cell>
          <cell r="E18">
            <v>35</v>
          </cell>
          <cell r="F18">
            <v>13</v>
          </cell>
          <cell r="G18">
            <v>24</v>
          </cell>
          <cell r="H18">
            <v>0.35135135135135137</v>
          </cell>
          <cell r="I18">
            <v>37</v>
          </cell>
          <cell r="J18">
            <v>16</v>
          </cell>
          <cell r="K18">
            <v>19</v>
          </cell>
          <cell r="L18">
            <v>0.45714285714285713</v>
          </cell>
          <cell r="M18">
            <v>35</v>
          </cell>
          <cell r="N18">
            <v>17</v>
          </cell>
          <cell r="O18">
            <v>12</v>
          </cell>
          <cell r="P18">
            <v>0.58620689655172409</v>
          </cell>
          <cell r="Q18">
            <v>29</v>
          </cell>
          <cell r="R18">
            <v>17</v>
          </cell>
          <cell r="S18">
            <v>22</v>
          </cell>
          <cell r="T18">
            <v>0.4358974358974359</v>
          </cell>
          <cell r="U18">
            <v>39</v>
          </cell>
        </row>
        <row r="19">
          <cell r="A19" t="str">
            <v>19</v>
          </cell>
          <cell r="B19">
            <v>4</v>
          </cell>
          <cell r="C19">
            <v>26</v>
          </cell>
          <cell r="D19">
            <v>0.13333333333333333</v>
          </cell>
          <cell r="E19">
            <v>30</v>
          </cell>
          <cell r="F19">
            <v>12</v>
          </cell>
          <cell r="G19">
            <v>9</v>
          </cell>
          <cell r="H19">
            <v>0.5714285714285714</v>
          </cell>
          <cell r="I19">
            <v>21</v>
          </cell>
          <cell r="J19">
            <v>14</v>
          </cell>
          <cell r="K19">
            <v>19</v>
          </cell>
          <cell r="L19">
            <v>0.42424242424242425</v>
          </cell>
          <cell r="M19">
            <v>33</v>
          </cell>
          <cell r="N19">
            <v>10</v>
          </cell>
          <cell r="O19">
            <v>30</v>
          </cell>
          <cell r="P19">
            <v>0.25</v>
          </cell>
          <cell r="Q19">
            <v>40</v>
          </cell>
          <cell r="R19">
            <v>20</v>
          </cell>
          <cell r="S19">
            <v>26</v>
          </cell>
          <cell r="T19">
            <v>0.43478260869565216</v>
          </cell>
          <cell r="U19">
            <v>46</v>
          </cell>
        </row>
        <row r="20">
          <cell r="A20" t="str">
            <v>20</v>
          </cell>
          <cell r="B20">
            <v>8</v>
          </cell>
          <cell r="C20">
            <v>11</v>
          </cell>
          <cell r="D20">
            <v>0.42105263157894735</v>
          </cell>
          <cell r="E20">
            <v>19</v>
          </cell>
          <cell r="F20">
            <v>10</v>
          </cell>
          <cell r="G20">
            <v>9</v>
          </cell>
          <cell r="H20">
            <v>0.52631578947368418</v>
          </cell>
          <cell r="I20">
            <v>19</v>
          </cell>
          <cell r="J20">
            <v>5</v>
          </cell>
          <cell r="K20">
            <v>7</v>
          </cell>
          <cell r="L20">
            <v>0.41666666666666669</v>
          </cell>
          <cell r="M20">
            <v>12</v>
          </cell>
          <cell r="N20">
            <v>4</v>
          </cell>
          <cell r="O20">
            <v>10</v>
          </cell>
          <cell r="P20">
            <v>0.2857142857142857</v>
          </cell>
          <cell r="Q20">
            <v>14</v>
          </cell>
          <cell r="R20">
            <v>13</v>
          </cell>
          <cell r="S20">
            <v>4</v>
          </cell>
          <cell r="T20">
            <v>0.76470588235294112</v>
          </cell>
          <cell r="U20">
            <v>17</v>
          </cell>
        </row>
        <row r="21">
          <cell r="A21" t="str">
            <v>21</v>
          </cell>
          <cell r="B21">
            <v>18</v>
          </cell>
          <cell r="C21">
            <v>12</v>
          </cell>
          <cell r="D21">
            <v>0.6</v>
          </cell>
          <cell r="E21">
            <v>30</v>
          </cell>
          <cell r="F21">
            <v>10</v>
          </cell>
          <cell r="G21">
            <v>12</v>
          </cell>
          <cell r="H21">
            <v>0.45454545454545453</v>
          </cell>
          <cell r="I21">
            <v>22</v>
          </cell>
          <cell r="J21">
            <v>6</v>
          </cell>
          <cell r="K21">
            <v>20</v>
          </cell>
          <cell r="L21">
            <v>0.23076923076923078</v>
          </cell>
          <cell r="M21">
            <v>26</v>
          </cell>
          <cell r="N21">
            <v>11</v>
          </cell>
          <cell r="O21">
            <v>14</v>
          </cell>
          <cell r="P21">
            <v>0.44</v>
          </cell>
          <cell r="Q21">
            <v>25</v>
          </cell>
          <cell r="R21">
            <v>11</v>
          </cell>
          <cell r="S21">
            <v>6</v>
          </cell>
          <cell r="T21">
            <v>0.6470588235294118</v>
          </cell>
          <cell r="U21">
            <v>17</v>
          </cell>
        </row>
        <row r="22">
          <cell r="A22" t="str">
            <v>22</v>
          </cell>
          <cell r="B22">
            <v>26</v>
          </cell>
          <cell r="C22">
            <v>35</v>
          </cell>
          <cell r="D22">
            <v>0.42622950819672129</v>
          </cell>
          <cell r="E22">
            <v>61</v>
          </cell>
          <cell r="F22">
            <v>7</v>
          </cell>
          <cell r="G22">
            <v>31</v>
          </cell>
          <cell r="H22">
            <v>0.18421052631578946</v>
          </cell>
          <cell r="I22">
            <v>38</v>
          </cell>
          <cell r="J22">
            <v>21</v>
          </cell>
          <cell r="K22">
            <v>33</v>
          </cell>
          <cell r="L22">
            <v>0.3888888888888889</v>
          </cell>
          <cell r="M22">
            <v>54</v>
          </cell>
          <cell r="N22">
            <v>22</v>
          </cell>
          <cell r="O22">
            <v>35</v>
          </cell>
          <cell r="P22">
            <v>0.38596491228070173</v>
          </cell>
          <cell r="Q22">
            <v>57</v>
          </cell>
          <cell r="R22">
            <v>18</v>
          </cell>
          <cell r="S22">
            <v>32</v>
          </cell>
          <cell r="T22">
            <v>0.36</v>
          </cell>
          <cell r="U22">
            <v>50</v>
          </cell>
        </row>
        <row r="23">
          <cell r="A23" t="str">
            <v>23</v>
          </cell>
          <cell r="B23">
            <v>10</v>
          </cell>
          <cell r="C23">
            <v>15</v>
          </cell>
          <cell r="D23">
            <v>0.4</v>
          </cell>
          <cell r="E23">
            <v>25</v>
          </cell>
          <cell r="F23">
            <v>5</v>
          </cell>
          <cell r="G23">
            <v>18</v>
          </cell>
          <cell r="H23">
            <v>0.21739130434782608</v>
          </cell>
          <cell r="I23">
            <v>23</v>
          </cell>
          <cell r="J23">
            <v>6</v>
          </cell>
          <cell r="K23">
            <v>27</v>
          </cell>
          <cell r="L23">
            <v>0.18181818181818182</v>
          </cell>
          <cell r="M23">
            <v>33</v>
          </cell>
          <cell r="N23">
            <v>9</v>
          </cell>
          <cell r="O23">
            <v>9</v>
          </cell>
          <cell r="P23">
            <v>0.5</v>
          </cell>
          <cell r="Q23">
            <v>18</v>
          </cell>
          <cell r="R23">
            <v>12</v>
          </cell>
          <cell r="S23">
            <v>22</v>
          </cell>
          <cell r="T23">
            <v>0.35294117647058826</v>
          </cell>
          <cell r="U23">
            <v>34</v>
          </cell>
        </row>
        <row r="24">
          <cell r="A24" t="str">
            <v>24</v>
          </cell>
          <cell r="B24">
            <v>3</v>
          </cell>
          <cell r="C24">
            <v>8</v>
          </cell>
          <cell r="D24">
            <v>0.27272727272727271</v>
          </cell>
          <cell r="E24">
            <v>11</v>
          </cell>
          <cell r="F24">
            <v>6</v>
          </cell>
          <cell r="G24">
            <v>11</v>
          </cell>
          <cell r="H24">
            <v>0.35294117647058826</v>
          </cell>
          <cell r="I24">
            <v>17</v>
          </cell>
          <cell r="J24">
            <v>6</v>
          </cell>
          <cell r="K24">
            <v>13</v>
          </cell>
          <cell r="L24">
            <v>0.31578947368421051</v>
          </cell>
          <cell r="M24">
            <v>19</v>
          </cell>
          <cell r="N24">
            <v>6</v>
          </cell>
          <cell r="O24">
            <v>1</v>
          </cell>
          <cell r="P24">
            <v>0.8571428571428571</v>
          </cell>
          <cell r="Q24">
            <v>7</v>
          </cell>
          <cell r="R24">
            <v>3</v>
          </cell>
          <cell r="S24">
            <v>6</v>
          </cell>
          <cell r="T24">
            <v>0.33333333333333331</v>
          </cell>
          <cell r="U24">
            <v>9</v>
          </cell>
        </row>
        <row r="25">
          <cell r="A25" t="str">
            <v>25</v>
          </cell>
          <cell r="B25">
            <v>19</v>
          </cell>
          <cell r="C25">
            <v>102</v>
          </cell>
          <cell r="D25">
            <v>0.15702479338842976</v>
          </cell>
          <cell r="E25">
            <v>121</v>
          </cell>
          <cell r="F25">
            <v>11</v>
          </cell>
          <cell r="G25">
            <v>78</v>
          </cell>
          <cell r="H25">
            <v>0.12359550561797752</v>
          </cell>
          <cell r="I25">
            <v>89</v>
          </cell>
          <cell r="J25">
            <v>11</v>
          </cell>
          <cell r="K25">
            <v>86</v>
          </cell>
          <cell r="L25">
            <v>0.1134020618556701</v>
          </cell>
          <cell r="M25">
            <v>97</v>
          </cell>
          <cell r="N25">
            <v>16</v>
          </cell>
          <cell r="O25">
            <v>88</v>
          </cell>
          <cell r="P25">
            <v>0.15384615384615385</v>
          </cell>
          <cell r="Q25">
            <v>104</v>
          </cell>
          <cell r="R25">
            <v>18</v>
          </cell>
          <cell r="S25">
            <v>94</v>
          </cell>
          <cell r="T25">
            <v>0.16071428571428573</v>
          </cell>
          <cell r="U25">
            <v>112</v>
          </cell>
        </row>
        <row r="26">
          <cell r="A26" t="str">
            <v>26</v>
          </cell>
          <cell r="B26">
            <v>22</v>
          </cell>
          <cell r="C26">
            <v>79</v>
          </cell>
          <cell r="D26">
            <v>0.21782178217821782</v>
          </cell>
          <cell r="E26">
            <v>101</v>
          </cell>
          <cell r="F26">
            <v>21</v>
          </cell>
          <cell r="G26">
            <v>63</v>
          </cell>
          <cell r="H26">
            <v>0.25</v>
          </cell>
          <cell r="I26">
            <v>84</v>
          </cell>
          <cell r="J26">
            <v>16</v>
          </cell>
          <cell r="K26">
            <v>84</v>
          </cell>
          <cell r="L26">
            <v>0.16</v>
          </cell>
          <cell r="M26">
            <v>100</v>
          </cell>
          <cell r="N26">
            <v>25</v>
          </cell>
          <cell r="O26">
            <v>86</v>
          </cell>
          <cell r="P26">
            <v>0.22522522522522523</v>
          </cell>
          <cell r="Q26">
            <v>111</v>
          </cell>
          <cell r="R26">
            <v>24</v>
          </cell>
          <cell r="S26">
            <v>73</v>
          </cell>
          <cell r="T26">
            <v>0.24742268041237114</v>
          </cell>
          <cell r="U26">
            <v>97</v>
          </cell>
        </row>
        <row r="27">
          <cell r="A27" t="str">
            <v>27</v>
          </cell>
          <cell r="B27">
            <v>20</v>
          </cell>
          <cell r="C27">
            <v>97</v>
          </cell>
          <cell r="D27">
            <v>0.17094017094017094</v>
          </cell>
          <cell r="E27">
            <v>117</v>
          </cell>
          <cell r="F27">
            <v>25</v>
          </cell>
          <cell r="G27">
            <v>96</v>
          </cell>
          <cell r="H27">
            <v>0.20661157024793389</v>
          </cell>
          <cell r="I27">
            <v>121</v>
          </cell>
          <cell r="J27">
            <v>25</v>
          </cell>
          <cell r="K27">
            <v>111</v>
          </cell>
          <cell r="L27">
            <v>0.18382352941176472</v>
          </cell>
          <cell r="M27">
            <v>136</v>
          </cell>
          <cell r="N27">
            <v>33</v>
          </cell>
          <cell r="O27">
            <v>95</v>
          </cell>
          <cell r="P27">
            <v>0.2578125</v>
          </cell>
          <cell r="Q27">
            <v>128</v>
          </cell>
          <cell r="R27">
            <v>32</v>
          </cell>
          <cell r="S27">
            <v>88</v>
          </cell>
          <cell r="T27">
            <v>0.26666666666666666</v>
          </cell>
          <cell r="U27">
            <v>120</v>
          </cell>
        </row>
        <row r="28">
          <cell r="A28" t="str">
            <v>28</v>
          </cell>
          <cell r="B28">
            <v>17</v>
          </cell>
          <cell r="C28">
            <v>92</v>
          </cell>
          <cell r="D28">
            <v>0.15596330275229359</v>
          </cell>
          <cell r="E28">
            <v>109</v>
          </cell>
          <cell r="F28">
            <v>14</v>
          </cell>
          <cell r="G28">
            <v>61</v>
          </cell>
          <cell r="H28">
            <v>0.18666666666666668</v>
          </cell>
          <cell r="I28">
            <v>75</v>
          </cell>
          <cell r="J28">
            <v>13</v>
          </cell>
          <cell r="K28">
            <v>61</v>
          </cell>
          <cell r="L28">
            <v>0.17567567567567569</v>
          </cell>
          <cell r="M28">
            <v>74</v>
          </cell>
          <cell r="N28">
            <v>19</v>
          </cell>
          <cell r="O28">
            <v>84</v>
          </cell>
          <cell r="P28">
            <v>0.18446601941747573</v>
          </cell>
          <cell r="Q28">
            <v>103</v>
          </cell>
          <cell r="R28">
            <v>25</v>
          </cell>
          <cell r="S28">
            <v>80</v>
          </cell>
          <cell r="T28">
            <v>0.23809523809523808</v>
          </cell>
          <cell r="U28">
            <v>105</v>
          </cell>
        </row>
        <row r="29">
          <cell r="A29" t="str">
            <v>29</v>
          </cell>
          <cell r="B29">
            <v>6</v>
          </cell>
          <cell r="C29">
            <v>40</v>
          </cell>
          <cell r="D29">
            <v>0.13043478260869565</v>
          </cell>
          <cell r="E29">
            <v>46</v>
          </cell>
          <cell r="F29">
            <v>5</v>
          </cell>
          <cell r="G29">
            <v>41</v>
          </cell>
          <cell r="H29">
            <v>0.10869565217391304</v>
          </cell>
          <cell r="I29">
            <v>46</v>
          </cell>
          <cell r="J29">
            <v>3</v>
          </cell>
          <cell r="K29">
            <v>41</v>
          </cell>
          <cell r="L29">
            <v>6.8181818181818177E-2</v>
          </cell>
          <cell r="M29">
            <v>44</v>
          </cell>
          <cell r="N29">
            <v>7</v>
          </cell>
          <cell r="O29">
            <v>33</v>
          </cell>
          <cell r="P29">
            <v>0.17499999999999999</v>
          </cell>
          <cell r="Q29">
            <v>40</v>
          </cell>
          <cell r="R29">
            <v>4</v>
          </cell>
          <cell r="S29">
            <v>18</v>
          </cell>
          <cell r="T29">
            <v>0.18181818181818182</v>
          </cell>
          <cell r="U29">
            <v>22</v>
          </cell>
        </row>
        <row r="30">
          <cell r="A30" t="str">
            <v>30</v>
          </cell>
          <cell r="B30">
            <v>8</v>
          </cell>
          <cell r="C30">
            <v>53</v>
          </cell>
          <cell r="D30">
            <v>0.13114754098360656</v>
          </cell>
          <cell r="E30">
            <v>61</v>
          </cell>
          <cell r="F30">
            <v>9</v>
          </cell>
          <cell r="G30">
            <v>38</v>
          </cell>
          <cell r="H30">
            <v>0.19148936170212766</v>
          </cell>
          <cell r="I30">
            <v>47</v>
          </cell>
          <cell r="J30">
            <v>9</v>
          </cell>
          <cell r="K30">
            <v>32</v>
          </cell>
          <cell r="L30">
            <v>0.21951219512195122</v>
          </cell>
          <cell r="M30">
            <v>41</v>
          </cell>
          <cell r="N30">
            <v>12</v>
          </cell>
          <cell r="O30">
            <v>42</v>
          </cell>
          <cell r="P30">
            <v>0.22222222222222221</v>
          </cell>
          <cell r="Q30">
            <v>54</v>
          </cell>
          <cell r="R30">
            <v>9</v>
          </cell>
          <cell r="S30">
            <v>39</v>
          </cell>
          <cell r="T30">
            <v>0.1875</v>
          </cell>
          <cell r="U30">
            <v>48</v>
          </cell>
        </row>
        <row r="31">
          <cell r="A31" t="str">
            <v>31</v>
          </cell>
          <cell r="B31">
            <v>19</v>
          </cell>
          <cell r="C31">
            <v>61</v>
          </cell>
          <cell r="D31">
            <v>0.23749999999999999</v>
          </cell>
          <cell r="E31">
            <v>80</v>
          </cell>
          <cell r="F31">
            <v>25</v>
          </cell>
          <cell r="G31">
            <v>50</v>
          </cell>
          <cell r="H31">
            <v>0.33333333333333331</v>
          </cell>
          <cell r="I31">
            <v>75</v>
          </cell>
          <cell r="J31">
            <v>27</v>
          </cell>
          <cell r="K31">
            <v>53</v>
          </cell>
          <cell r="L31">
            <v>0.33750000000000002</v>
          </cell>
          <cell r="M31">
            <v>80</v>
          </cell>
          <cell r="N31">
            <v>35</v>
          </cell>
          <cell r="O31">
            <v>48</v>
          </cell>
          <cell r="P31">
            <v>0.42168674698795183</v>
          </cell>
          <cell r="Q31">
            <v>83</v>
          </cell>
          <cell r="R31">
            <v>27</v>
          </cell>
          <cell r="S31">
            <v>48</v>
          </cell>
          <cell r="T31">
            <v>0.36</v>
          </cell>
          <cell r="U31">
            <v>75</v>
          </cell>
        </row>
        <row r="32">
          <cell r="A32" t="str">
            <v>32</v>
          </cell>
          <cell r="B32">
            <v>15</v>
          </cell>
          <cell r="C32">
            <v>46</v>
          </cell>
          <cell r="D32">
            <v>0.24590163934426229</v>
          </cell>
          <cell r="E32">
            <v>61</v>
          </cell>
          <cell r="F32">
            <v>14</v>
          </cell>
          <cell r="G32">
            <v>33</v>
          </cell>
          <cell r="H32">
            <v>0.2978723404255319</v>
          </cell>
          <cell r="I32">
            <v>47</v>
          </cell>
          <cell r="J32">
            <v>19</v>
          </cell>
          <cell r="K32">
            <v>43</v>
          </cell>
          <cell r="L32">
            <v>0.30645161290322581</v>
          </cell>
          <cell r="M32">
            <v>62</v>
          </cell>
          <cell r="N32">
            <v>16</v>
          </cell>
          <cell r="O32">
            <v>43</v>
          </cell>
          <cell r="P32">
            <v>0.2711864406779661</v>
          </cell>
          <cell r="Q32">
            <v>59</v>
          </cell>
          <cell r="R32">
            <v>19</v>
          </cell>
          <cell r="S32">
            <v>40</v>
          </cell>
          <cell r="T32">
            <v>0.32203389830508472</v>
          </cell>
          <cell r="U32">
            <v>59</v>
          </cell>
        </row>
        <row r="33">
          <cell r="A33" t="str">
            <v>33</v>
          </cell>
          <cell r="B33">
            <v>15</v>
          </cell>
          <cell r="C33">
            <v>52</v>
          </cell>
          <cell r="D33">
            <v>0.22388059701492538</v>
          </cell>
          <cell r="E33">
            <v>67</v>
          </cell>
          <cell r="F33">
            <v>18</v>
          </cell>
          <cell r="G33">
            <v>38</v>
          </cell>
          <cell r="H33">
            <v>0.32142857142857145</v>
          </cell>
          <cell r="I33">
            <v>56</v>
          </cell>
          <cell r="J33">
            <v>18</v>
          </cell>
          <cell r="K33">
            <v>34</v>
          </cell>
          <cell r="L33">
            <v>0.34615384615384615</v>
          </cell>
          <cell r="M33">
            <v>52</v>
          </cell>
          <cell r="N33">
            <v>19</v>
          </cell>
          <cell r="O33">
            <v>38</v>
          </cell>
          <cell r="P33">
            <v>0.33333333333333331</v>
          </cell>
          <cell r="Q33">
            <v>57</v>
          </cell>
          <cell r="R33">
            <v>27</v>
          </cell>
          <cell r="S33">
            <v>44</v>
          </cell>
          <cell r="T33">
            <v>0.38028169014084506</v>
          </cell>
          <cell r="U33">
            <v>71</v>
          </cell>
        </row>
        <row r="34">
          <cell r="A34" t="str">
            <v>34</v>
          </cell>
          <cell r="B34">
            <v>4</v>
          </cell>
          <cell r="C34">
            <v>12</v>
          </cell>
          <cell r="D34">
            <v>0.25</v>
          </cell>
          <cell r="E34">
            <v>16</v>
          </cell>
          <cell r="G34">
            <v>8</v>
          </cell>
          <cell r="H34">
            <v>0</v>
          </cell>
          <cell r="I34">
            <v>8</v>
          </cell>
          <cell r="K34">
            <v>13</v>
          </cell>
          <cell r="L34">
            <v>0</v>
          </cell>
          <cell r="M34">
            <v>13</v>
          </cell>
          <cell r="O34">
            <v>5</v>
          </cell>
          <cell r="P34">
            <v>0</v>
          </cell>
          <cell r="Q34">
            <v>5</v>
          </cell>
          <cell r="R34">
            <v>3</v>
          </cell>
          <cell r="S34">
            <v>12</v>
          </cell>
          <cell r="T34">
            <v>0.2</v>
          </cell>
          <cell r="U34">
            <v>15</v>
          </cell>
        </row>
        <row r="35">
          <cell r="A35" t="str">
            <v>35</v>
          </cell>
          <cell r="B35">
            <v>9</v>
          </cell>
          <cell r="C35">
            <v>39</v>
          </cell>
          <cell r="D35">
            <v>0.1875</v>
          </cell>
          <cell r="E35">
            <v>48</v>
          </cell>
          <cell r="F35">
            <v>8</v>
          </cell>
          <cell r="G35">
            <v>45</v>
          </cell>
          <cell r="H35">
            <v>0.15094339622641509</v>
          </cell>
          <cell r="I35">
            <v>53</v>
          </cell>
          <cell r="J35">
            <v>8</v>
          </cell>
          <cell r="K35">
            <v>24</v>
          </cell>
          <cell r="L35">
            <v>0.25</v>
          </cell>
          <cell r="M35">
            <v>32</v>
          </cell>
          <cell r="N35">
            <v>6</v>
          </cell>
          <cell r="O35">
            <v>31</v>
          </cell>
          <cell r="P35">
            <v>0.16216216216216217</v>
          </cell>
          <cell r="Q35">
            <v>37</v>
          </cell>
          <cell r="R35">
            <v>19</v>
          </cell>
          <cell r="S35">
            <v>29</v>
          </cell>
          <cell r="T35">
            <v>0.39583333333333331</v>
          </cell>
          <cell r="U35">
            <v>48</v>
          </cell>
        </row>
        <row r="36">
          <cell r="A36" t="str">
            <v>36</v>
          </cell>
          <cell r="B36">
            <v>4</v>
          </cell>
          <cell r="C36">
            <v>27</v>
          </cell>
          <cell r="D36">
            <v>0.12903225806451613</v>
          </cell>
          <cell r="E36">
            <v>31</v>
          </cell>
          <cell r="F36">
            <v>4</v>
          </cell>
          <cell r="G36">
            <v>31</v>
          </cell>
          <cell r="H36">
            <v>0.11428571428571428</v>
          </cell>
          <cell r="I36">
            <v>35</v>
          </cell>
          <cell r="J36">
            <v>10</v>
          </cell>
          <cell r="K36">
            <v>19</v>
          </cell>
          <cell r="L36">
            <v>0.34482758620689657</v>
          </cell>
          <cell r="M36">
            <v>29</v>
          </cell>
          <cell r="N36">
            <v>6</v>
          </cell>
          <cell r="O36">
            <v>23</v>
          </cell>
          <cell r="P36">
            <v>0.20689655172413793</v>
          </cell>
          <cell r="Q36">
            <v>29</v>
          </cell>
          <cell r="R36">
            <v>16</v>
          </cell>
          <cell r="S36">
            <v>26</v>
          </cell>
          <cell r="T36">
            <v>0.38095238095238093</v>
          </cell>
          <cell r="U36">
            <v>42</v>
          </cell>
        </row>
        <row r="37">
          <cell r="A37" t="str">
            <v>37</v>
          </cell>
          <cell r="B37">
            <v>6</v>
          </cell>
          <cell r="C37">
            <v>8</v>
          </cell>
          <cell r="D37">
            <v>0.42857142857142855</v>
          </cell>
          <cell r="E37">
            <v>14</v>
          </cell>
          <cell r="F37">
            <v>4</v>
          </cell>
          <cell r="G37">
            <v>8</v>
          </cell>
          <cell r="H37">
            <v>0.33333333333333331</v>
          </cell>
          <cell r="I37">
            <v>12</v>
          </cell>
          <cell r="J37">
            <v>2</v>
          </cell>
          <cell r="K37">
            <v>11</v>
          </cell>
          <cell r="L37">
            <v>0.15384615384615385</v>
          </cell>
          <cell r="M37">
            <v>13</v>
          </cell>
          <cell r="N37">
            <v>2</v>
          </cell>
          <cell r="O37">
            <v>8</v>
          </cell>
          <cell r="P37">
            <v>0.2</v>
          </cell>
          <cell r="Q37">
            <v>10</v>
          </cell>
          <cell r="R37">
            <v>6</v>
          </cell>
          <cell r="S37">
            <v>6</v>
          </cell>
          <cell r="T37">
            <v>0.5</v>
          </cell>
          <cell r="U37">
            <v>12</v>
          </cell>
        </row>
        <row r="38">
          <cell r="A38" t="str">
            <v>60</v>
          </cell>
          <cell r="B38">
            <v>10</v>
          </cell>
          <cell r="C38">
            <v>104</v>
          </cell>
          <cell r="D38">
            <v>8.771929824561403E-2</v>
          </cell>
          <cell r="E38">
            <v>114</v>
          </cell>
          <cell r="F38">
            <v>11</v>
          </cell>
          <cell r="G38">
            <v>87</v>
          </cell>
          <cell r="H38">
            <v>0.11224489795918367</v>
          </cell>
          <cell r="I38">
            <v>98</v>
          </cell>
          <cell r="J38">
            <v>23</v>
          </cell>
          <cell r="K38">
            <v>94</v>
          </cell>
          <cell r="L38">
            <v>0.19658119658119658</v>
          </cell>
          <cell r="M38">
            <v>117</v>
          </cell>
          <cell r="N38">
            <v>15</v>
          </cell>
          <cell r="O38">
            <v>103</v>
          </cell>
          <cell r="P38">
            <v>0.1271186440677966</v>
          </cell>
          <cell r="Q38">
            <v>118</v>
          </cell>
          <cell r="R38">
            <v>17</v>
          </cell>
          <cell r="S38">
            <v>99</v>
          </cell>
          <cell r="T38">
            <v>0.14655172413793102</v>
          </cell>
          <cell r="U38">
            <v>116</v>
          </cell>
        </row>
        <row r="39">
          <cell r="A39" t="str">
            <v>61</v>
          </cell>
          <cell r="B39">
            <v>9</v>
          </cell>
          <cell r="C39">
            <v>55</v>
          </cell>
          <cell r="D39">
            <v>0.140625</v>
          </cell>
          <cell r="E39">
            <v>64</v>
          </cell>
          <cell r="F39">
            <v>3</v>
          </cell>
          <cell r="G39">
            <v>50</v>
          </cell>
          <cell r="H39">
            <v>5.6603773584905662E-2</v>
          </cell>
          <cell r="I39">
            <v>53</v>
          </cell>
          <cell r="J39">
            <v>15</v>
          </cell>
          <cell r="K39">
            <v>64</v>
          </cell>
          <cell r="L39">
            <v>0.189873417721519</v>
          </cell>
          <cell r="M39">
            <v>79</v>
          </cell>
          <cell r="N39">
            <v>9</v>
          </cell>
          <cell r="O39">
            <v>62</v>
          </cell>
          <cell r="P39">
            <v>0.12676056338028169</v>
          </cell>
          <cell r="Q39">
            <v>71</v>
          </cell>
          <cell r="R39">
            <v>13</v>
          </cell>
          <cell r="S39">
            <v>68</v>
          </cell>
          <cell r="T39">
            <v>0.16049382716049382</v>
          </cell>
          <cell r="U39">
            <v>81</v>
          </cell>
        </row>
        <row r="40">
          <cell r="A40" t="str">
            <v>62</v>
          </cell>
          <cell r="B40">
            <v>11</v>
          </cell>
          <cell r="C40">
            <v>50</v>
          </cell>
          <cell r="D40">
            <v>0.18032786885245902</v>
          </cell>
          <cell r="E40">
            <v>61</v>
          </cell>
          <cell r="F40">
            <v>21</v>
          </cell>
          <cell r="G40">
            <v>44</v>
          </cell>
          <cell r="H40">
            <v>0.32307692307692309</v>
          </cell>
          <cell r="I40">
            <v>65</v>
          </cell>
          <cell r="J40">
            <v>11</v>
          </cell>
          <cell r="K40">
            <v>47</v>
          </cell>
          <cell r="L40">
            <v>0.18965517241379309</v>
          </cell>
          <cell r="M40">
            <v>58</v>
          </cell>
          <cell r="N40">
            <v>17</v>
          </cell>
          <cell r="O40">
            <v>45</v>
          </cell>
          <cell r="P40">
            <v>0.27419354838709675</v>
          </cell>
          <cell r="Q40">
            <v>62</v>
          </cell>
          <cell r="R40">
            <v>16</v>
          </cell>
          <cell r="S40">
            <v>51</v>
          </cell>
          <cell r="T40">
            <v>0.23880597014925373</v>
          </cell>
          <cell r="U40">
            <v>67</v>
          </cell>
        </row>
        <row r="41">
          <cell r="A41" t="str">
            <v>63</v>
          </cell>
          <cell r="B41">
            <v>18</v>
          </cell>
          <cell r="C41">
            <v>46</v>
          </cell>
          <cell r="D41">
            <v>0.28125</v>
          </cell>
          <cell r="E41">
            <v>64</v>
          </cell>
          <cell r="F41">
            <v>4</v>
          </cell>
          <cell r="G41">
            <v>55</v>
          </cell>
          <cell r="H41">
            <v>6.7796610169491525E-2</v>
          </cell>
          <cell r="I41">
            <v>59</v>
          </cell>
          <cell r="J41">
            <v>10</v>
          </cell>
          <cell r="K41">
            <v>49</v>
          </cell>
          <cell r="L41">
            <v>0.16949152542372881</v>
          </cell>
          <cell r="M41">
            <v>59</v>
          </cell>
          <cell r="N41">
            <v>13</v>
          </cell>
          <cell r="O41">
            <v>62</v>
          </cell>
          <cell r="P41">
            <v>0.17333333333333334</v>
          </cell>
          <cell r="Q41">
            <v>75</v>
          </cell>
          <cell r="R41">
            <v>14</v>
          </cell>
          <cell r="S41">
            <v>68</v>
          </cell>
          <cell r="T41">
            <v>0.17073170731707318</v>
          </cell>
          <cell r="U41">
            <v>82</v>
          </cell>
        </row>
        <row r="42">
          <cell r="A42" t="str">
            <v>64</v>
          </cell>
          <cell r="B42">
            <v>28</v>
          </cell>
          <cell r="C42">
            <v>53</v>
          </cell>
          <cell r="D42">
            <v>0.34567901234567899</v>
          </cell>
          <cell r="E42">
            <v>81</v>
          </cell>
          <cell r="F42">
            <v>19</v>
          </cell>
          <cell r="G42">
            <v>31</v>
          </cell>
          <cell r="H42">
            <v>0.38</v>
          </cell>
          <cell r="I42">
            <v>50</v>
          </cell>
          <cell r="J42">
            <v>19</v>
          </cell>
          <cell r="K42">
            <v>40</v>
          </cell>
          <cell r="L42">
            <v>0.32203389830508472</v>
          </cell>
          <cell r="M42">
            <v>59</v>
          </cell>
          <cell r="N42">
            <v>24</v>
          </cell>
          <cell r="O42">
            <v>30</v>
          </cell>
          <cell r="P42">
            <v>0.44444444444444442</v>
          </cell>
          <cell r="Q42">
            <v>54</v>
          </cell>
          <cell r="R42">
            <v>21</v>
          </cell>
          <cell r="S42">
            <v>36</v>
          </cell>
          <cell r="T42">
            <v>0.36842105263157893</v>
          </cell>
          <cell r="U42">
            <v>57</v>
          </cell>
        </row>
        <row r="43">
          <cell r="A43" t="str">
            <v>65</v>
          </cell>
          <cell r="B43">
            <v>42</v>
          </cell>
          <cell r="C43">
            <v>68</v>
          </cell>
          <cell r="D43">
            <v>0.38181818181818183</v>
          </cell>
          <cell r="E43">
            <v>110</v>
          </cell>
          <cell r="F43">
            <v>33</v>
          </cell>
          <cell r="G43">
            <v>54</v>
          </cell>
          <cell r="H43">
            <v>0.37931034482758619</v>
          </cell>
          <cell r="I43">
            <v>87</v>
          </cell>
          <cell r="J43">
            <v>37</v>
          </cell>
          <cell r="K43">
            <v>55</v>
          </cell>
          <cell r="L43">
            <v>0.40217391304347827</v>
          </cell>
          <cell r="M43">
            <v>92</v>
          </cell>
          <cell r="N43">
            <v>36</v>
          </cell>
          <cell r="O43">
            <v>38</v>
          </cell>
          <cell r="P43">
            <v>0.48648648648648651</v>
          </cell>
          <cell r="Q43">
            <v>74</v>
          </cell>
          <cell r="R43">
            <v>39</v>
          </cell>
          <cell r="S43">
            <v>59</v>
          </cell>
          <cell r="T43">
            <v>0.39795918367346939</v>
          </cell>
          <cell r="U43">
            <v>98</v>
          </cell>
        </row>
        <row r="44">
          <cell r="A44" t="str">
            <v>66</v>
          </cell>
          <cell r="B44">
            <v>26</v>
          </cell>
          <cell r="C44">
            <v>35</v>
          </cell>
          <cell r="D44">
            <v>0.42622950819672129</v>
          </cell>
          <cell r="E44">
            <v>61</v>
          </cell>
          <cell r="F44">
            <v>15</v>
          </cell>
          <cell r="G44">
            <v>22</v>
          </cell>
          <cell r="H44">
            <v>0.40540540540540543</v>
          </cell>
          <cell r="I44">
            <v>37</v>
          </cell>
          <cell r="J44">
            <v>12</v>
          </cell>
          <cell r="K44">
            <v>33</v>
          </cell>
          <cell r="L44">
            <v>0.26666666666666666</v>
          </cell>
          <cell r="M44">
            <v>45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11</v>
          </cell>
          <cell r="S44">
            <v>33</v>
          </cell>
          <cell r="T44">
            <v>0.25</v>
          </cell>
          <cell r="U44">
            <v>44</v>
          </cell>
        </row>
        <row r="45">
          <cell r="A45" t="str">
            <v>67</v>
          </cell>
          <cell r="B45">
            <v>18</v>
          </cell>
          <cell r="C45">
            <v>32</v>
          </cell>
          <cell r="D45">
            <v>0.36</v>
          </cell>
          <cell r="E45">
            <v>50</v>
          </cell>
          <cell r="F45">
            <v>14</v>
          </cell>
          <cell r="G45">
            <v>25</v>
          </cell>
          <cell r="H45">
            <v>0.35897435897435898</v>
          </cell>
          <cell r="I45">
            <v>39</v>
          </cell>
          <cell r="J45">
            <v>14</v>
          </cell>
          <cell r="K45">
            <v>26</v>
          </cell>
          <cell r="L45">
            <v>0.35</v>
          </cell>
          <cell r="M45">
            <v>40</v>
          </cell>
          <cell r="N45">
            <v>18</v>
          </cell>
          <cell r="O45">
            <v>33</v>
          </cell>
          <cell r="P45">
            <v>0.35294117647058826</v>
          </cell>
          <cell r="Q45">
            <v>51</v>
          </cell>
          <cell r="R45">
            <v>13</v>
          </cell>
          <cell r="S45">
            <v>30</v>
          </cell>
          <cell r="T45">
            <v>0.30232558139534882</v>
          </cell>
          <cell r="U45">
            <v>43</v>
          </cell>
        </row>
        <row r="46">
          <cell r="A46" t="str">
            <v>68</v>
          </cell>
          <cell r="B46">
            <v>29</v>
          </cell>
          <cell r="C46">
            <v>34</v>
          </cell>
          <cell r="D46">
            <v>0.46031746031746029</v>
          </cell>
          <cell r="E46">
            <v>63</v>
          </cell>
          <cell r="F46">
            <v>18</v>
          </cell>
          <cell r="G46">
            <v>30</v>
          </cell>
          <cell r="H46">
            <v>0.375</v>
          </cell>
          <cell r="I46">
            <v>48</v>
          </cell>
          <cell r="J46">
            <v>16</v>
          </cell>
          <cell r="K46">
            <v>26</v>
          </cell>
          <cell r="L46">
            <v>0.38095238095238093</v>
          </cell>
          <cell r="M46">
            <v>42</v>
          </cell>
          <cell r="N46">
            <v>16</v>
          </cell>
          <cell r="O46">
            <v>31</v>
          </cell>
          <cell r="P46">
            <v>0.34042553191489361</v>
          </cell>
          <cell r="Q46">
            <v>47</v>
          </cell>
          <cell r="R46">
            <v>22</v>
          </cell>
          <cell r="S46">
            <v>29</v>
          </cell>
          <cell r="T46">
            <v>0.43137254901960786</v>
          </cell>
          <cell r="U46">
            <v>51</v>
          </cell>
        </row>
        <row r="47">
          <cell r="A47" t="str">
            <v>69</v>
          </cell>
          <cell r="B47">
            <v>13</v>
          </cell>
          <cell r="C47">
            <v>19</v>
          </cell>
          <cell r="D47">
            <v>0.40625</v>
          </cell>
          <cell r="E47">
            <v>32</v>
          </cell>
          <cell r="F47">
            <v>11</v>
          </cell>
          <cell r="G47">
            <v>11</v>
          </cell>
          <cell r="H47">
            <v>0.5</v>
          </cell>
          <cell r="I47">
            <v>22</v>
          </cell>
          <cell r="J47">
            <v>10</v>
          </cell>
          <cell r="K47">
            <v>10</v>
          </cell>
          <cell r="L47">
            <v>0.5</v>
          </cell>
          <cell r="M47">
            <v>20</v>
          </cell>
          <cell r="N47">
            <v>6</v>
          </cell>
          <cell r="O47">
            <v>19</v>
          </cell>
          <cell r="P47">
            <v>0.24</v>
          </cell>
          <cell r="Q47">
            <v>25</v>
          </cell>
          <cell r="R47">
            <v>10</v>
          </cell>
          <cell r="S47">
            <v>23</v>
          </cell>
          <cell r="T47">
            <v>0.30303030303030304</v>
          </cell>
          <cell r="U47">
            <v>33</v>
          </cell>
        </row>
        <row r="48">
          <cell r="A48" t="str">
            <v>70</v>
          </cell>
          <cell r="B48">
            <v>8</v>
          </cell>
          <cell r="C48">
            <v>11</v>
          </cell>
          <cell r="D48">
            <v>0.42105263157894735</v>
          </cell>
          <cell r="E48">
            <v>19</v>
          </cell>
          <cell r="F48">
            <v>10</v>
          </cell>
          <cell r="G48">
            <v>12</v>
          </cell>
          <cell r="H48">
            <v>0.45454545454545453</v>
          </cell>
          <cell r="I48">
            <v>22</v>
          </cell>
          <cell r="J48">
            <v>8</v>
          </cell>
          <cell r="K48">
            <v>10</v>
          </cell>
          <cell r="L48">
            <v>0.44444444444444442</v>
          </cell>
          <cell r="M48">
            <v>18</v>
          </cell>
          <cell r="N48">
            <v>8</v>
          </cell>
          <cell r="O48">
            <v>14</v>
          </cell>
          <cell r="P48">
            <v>0.36363636363636365</v>
          </cell>
          <cell r="Q48">
            <v>22</v>
          </cell>
          <cell r="R48">
            <v>10</v>
          </cell>
          <cell r="S48">
            <v>12</v>
          </cell>
          <cell r="T48">
            <v>0.45454545454545453</v>
          </cell>
          <cell r="U48">
            <v>22</v>
          </cell>
        </row>
        <row r="49">
          <cell r="A49" t="str">
            <v>71</v>
          </cell>
          <cell r="B49">
            <v>7</v>
          </cell>
          <cell r="C49">
            <v>9</v>
          </cell>
          <cell r="D49">
            <v>0.4375</v>
          </cell>
          <cell r="E49">
            <v>16</v>
          </cell>
          <cell r="F49">
            <v>5</v>
          </cell>
          <cell r="G49">
            <v>8</v>
          </cell>
          <cell r="H49">
            <v>0.38461538461538464</v>
          </cell>
          <cell r="I49">
            <v>13</v>
          </cell>
          <cell r="J49">
            <v>10</v>
          </cell>
          <cell r="K49">
            <v>8</v>
          </cell>
          <cell r="L49">
            <v>0.55555555555555558</v>
          </cell>
          <cell r="M49">
            <v>18</v>
          </cell>
          <cell r="N49">
            <v>6</v>
          </cell>
          <cell r="O49">
            <v>6</v>
          </cell>
          <cell r="P49">
            <v>0.5</v>
          </cell>
          <cell r="Q49">
            <v>12</v>
          </cell>
          <cell r="R49">
            <v>10</v>
          </cell>
          <cell r="S49">
            <v>4</v>
          </cell>
          <cell r="T49">
            <v>0.7142857142857143</v>
          </cell>
          <cell r="U49">
            <v>14</v>
          </cell>
        </row>
        <row r="50">
          <cell r="A50" t="str">
            <v>72</v>
          </cell>
          <cell r="B50">
            <v>6</v>
          </cell>
          <cell r="C50">
            <v>6</v>
          </cell>
          <cell r="D50">
            <v>0.5</v>
          </cell>
          <cell r="E50">
            <v>12</v>
          </cell>
          <cell r="F50">
            <v>3</v>
          </cell>
          <cell r="G50">
            <v>9</v>
          </cell>
          <cell r="H50">
            <v>0.25</v>
          </cell>
          <cell r="I50">
            <v>12</v>
          </cell>
          <cell r="J50">
            <v>6</v>
          </cell>
          <cell r="K50">
            <v>8</v>
          </cell>
          <cell r="L50">
            <v>0.42857142857142855</v>
          </cell>
          <cell r="M50">
            <v>14</v>
          </cell>
          <cell r="N50">
            <v>2</v>
          </cell>
          <cell r="O50">
            <v>11</v>
          </cell>
          <cell r="P50">
            <v>0.15384615384615385</v>
          </cell>
          <cell r="Q50">
            <v>13</v>
          </cell>
          <cell r="R50">
            <v>3</v>
          </cell>
          <cell r="S50">
            <v>6</v>
          </cell>
          <cell r="T50">
            <v>0.33333333333333331</v>
          </cell>
          <cell r="U50">
            <v>9</v>
          </cell>
        </row>
        <row r="51">
          <cell r="A51" t="str">
            <v>73</v>
          </cell>
          <cell r="B51">
            <v>2</v>
          </cell>
          <cell r="C51">
            <v>3</v>
          </cell>
          <cell r="D51">
            <v>0.4</v>
          </cell>
          <cell r="E51">
            <v>5</v>
          </cell>
          <cell r="G51">
            <v>2</v>
          </cell>
          <cell r="H51">
            <v>0</v>
          </cell>
          <cell r="I51">
            <v>2</v>
          </cell>
          <cell r="K51">
            <v>1</v>
          </cell>
          <cell r="L51">
            <v>0</v>
          </cell>
          <cell r="M51">
            <v>1</v>
          </cell>
          <cell r="O51">
            <v>3</v>
          </cell>
          <cell r="P51">
            <v>0</v>
          </cell>
          <cell r="Q51">
            <v>3</v>
          </cell>
          <cell r="R51">
            <v>3</v>
          </cell>
          <cell r="S51">
            <v>1</v>
          </cell>
          <cell r="T51">
            <v>0.75</v>
          </cell>
          <cell r="U51">
            <v>4</v>
          </cell>
        </row>
        <row r="52">
          <cell r="A52" t="str">
            <v>74</v>
          </cell>
          <cell r="B52">
            <v>6</v>
          </cell>
          <cell r="C52">
            <v>13</v>
          </cell>
          <cell r="D52">
            <v>0.31578947368421051</v>
          </cell>
          <cell r="E52">
            <v>19</v>
          </cell>
          <cell r="F52">
            <v>6</v>
          </cell>
          <cell r="G52">
            <v>15</v>
          </cell>
          <cell r="H52">
            <v>0.2857142857142857</v>
          </cell>
          <cell r="I52">
            <v>21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2</v>
          </cell>
          <cell r="O52">
            <v>16</v>
          </cell>
          <cell r="P52">
            <v>0.1111111111111111</v>
          </cell>
          <cell r="Q52">
            <v>18</v>
          </cell>
          <cell r="R52">
            <v>4</v>
          </cell>
          <cell r="S52">
            <v>10</v>
          </cell>
          <cell r="T52">
            <v>0.2857142857142857</v>
          </cell>
          <cell r="U52">
            <v>14</v>
          </cell>
        </row>
        <row r="53">
          <cell r="A53" t="str">
            <v>76</v>
          </cell>
          <cell r="G53">
            <v>1</v>
          </cell>
          <cell r="H53">
            <v>0</v>
          </cell>
          <cell r="I53">
            <v>1</v>
          </cell>
          <cell r="J53">
            <v>1</v>
          </cell>
          <cell r="K53">
            <v>3</v>
          </cell>
          <cell r="L53">
            <v>0.25</v>
          </cell>
          <cell r="M53">
            <v>4</v>
          </cell>
          <cell r="N53">
            <v>2</v>
          </cell>
          <cell r="O53">
            <v>1</v>
          </cell>
          <cell r="P53">
            <v>0.66666666666666663</v>
          </cell>
          <cell r="Q53">
            <v>3</v>
          </cell>
          <cell r="S53">
            <v>1</v>
          </cell>
          <cell r="T53">
            <v>0</v>
          </cell>
          <cell r="U53">
            <v>1</v>
          </cell>
        </row>
        <row r="54">
          <cell r="A54" t="str">
            <v>77</v>
          </cell>
          <cell r="K54">
            <v>1</v>
          </cell>
          <cell r="L54">
            <v>0</v>
          </cell>
          <cell r="M54">
            <v>1</v>
          </cell>
          <cell r="N54">
            <v>1</v>
          </cell>
          <cell r="O54">
            <v>2</v>
          </cell>
          <cell r="P54">
            <v>0.33333333333333331</v>
          </cell>
          <cell r="Q54">
            <v>3</v>
          </cell>
        </row>
        <row r="55">
          <cell r="A55" t="str">
            <v>85</v>
          </cell>
          <cell r="B55">
            <v>5</v>
          </cell>
          <cell r="C55">
            <v>2</v>
          </cell>
          <cell r="D55">
            <v>0.7142857142857143</v>
          </cell>
          <cell r="E55">
            <v>7</v>
          </cell>
          <cell r="F55">
            <v>1</v>
          </cell>
          <cell r="G55">
            <v>1</v>
          </cell>
          <cell r="H55">
            <v>0.5</v>
          </cell>
          <cell r="I55">
            <v>2</v>
          </cell>
          <cell r="J55">
            <v>1</v>
          </cell>
          <cell r="K55">
            <v>3</v>
          </cell>
          <cell r="L55">
            <v>0.25</v>
          </cell>
          <cell r="M55">
            <v>4</v>
          </cell>
          <cell r="N55">
            <v>3</v>
          </cell>
          <cell r="O55">
            <v>2</v>
          </cell>
          <cell r="P55">
            <v>0.6</v>
          </cell>
          <cell r="Q55">
            <v>5</v>
          </cell>
          <cell r="R55">
            <v>5</v>
          </cell>
          <cell r="S55">
            <v>3</v>
          </cell>
          <cell r="T55">
            <v>0.625</v>
          </cell>
          <cell r="U55">
            <v>8</v>
          </cell>
        </row>
        <row r="56">
          <cell r="A56" t="str">
            <v>86</v>
          </cell>
          <cell r="B56">
            <v>7</v>
          </cell>
          <cell r="C56">
            <v>3</v>
          </cell>
          <cell r="D56">
            <v>0.7</v>
          </cell>
          <cell r="E56">
            <v>10</v>
          </cell>
          <cell r="F56">
            <v>3</v>
          </cell>
          <cell r="G56">
            <v>5</v>
          </cell>
          <cell r="H56">
            <v>0.375</v>
          </cell>
          <cell r="I56">
            <v>8</v>
          </cell>
          <cell r="J56">
            <v>5</v>
          </cell>
          <cell r="K56">
            <v>2</v>
          </cell>
          <cell r="L56">
            <v>0.7142857142857143</v>
          </cell>
          <cell r="M56">
            <v>7</v>
          </cell>
          <cell r="N56">
            <v>2</v>
          </cell>
          <cell r="O56">
            <v>5</v>
          </cell>
          <cell r="P56">
            <v>0.2857142857142857</v>
          </cell>
          <cell r="Q56">
            <v>7</v>
          </cell>
          <cell r="R56">
            <v>2</v>
          </cell>
          <cell r="S56">
            <v>6</v>
          </cell>
          <cell r="T56">
            <v>0.25</v>
          </cell>
          <cell r="U56">
            <v>8</v>
          </cell>
        </row>
        <row r="57">
          <cell r="A57" t="str">
            <v>87</v>
          </cell>
          <cell r="B57">
            <v>3</v>
          </cell>
          <cell r="C57">
            <v>5</v>
          </cell>
          <cell r="D57">
            <v>0.375</v>
          </cell>
          <cell r="E57">
            <v>8</v>
          </cell>
          <cell r="F57">
            <v>3</v>
          </cell>
          <cell r="G57">
            <v>2</v>
          </cell>
          <cell r="H57">
            <v>0.6</v>
          </cell>
          <cell r="I57">
            <v>5</v>
          </cell>
          <cell r="J57">
            <v>2</v>
          </cell>
          <cell r="K57">
            <v>5</v>
          </cell>
          <cell r="L57">
            <v>0.2857142857142857</v>
          </cell>
          <cell r="M57">
            <v>7</v>
          </cell>
          <cell r="N57">
            <v>3</v>
          </cell>
          <cell r="O57">
            <v>2</v>
          </cell>
          <cell r="P57">
            <v>0.6</v>
          </cell>
          <cell r="Q57">
            <v>5</v>
          </cell>
          <cell r="R57">
            <v>2</v>
          </cell>
          <cell r="S57">
            <v>3</v>
          </cell>
          <cell r="T57">
            <v>0.4</v>
          </cell>
          <cell r="U57">
            <v>5</v>
          </cell>
        </row>
        <row r="60">
          <cell r="B60">
            <v>2009</v>
          </cell>
          <cell r="E60" t="str">
            <v>Total 2009</v>
          </cell>
          <cell r="F60">
            <v>2010</v>
          </cell>
          <cell r="I60" t="str">
            <v>Total 2010</v>
          </cell>
          <cell r="J60">
            <v>2011</v>
          </cell>
          <cell r="M60" t="str">
            <v>Total 2011</v>
          </cell>
          <cell r="N60">
            <v>2012</v>
          </cell>
          <cell r="Q60" t="str">
            <v>Total 2012</v>
          </cell>
          <cell r="R60">
            <v>2013</v>
          </cell>
          <cell r="U60" t="str">
            <v>Total 2013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B62">
            <v>1</v>
          </cell>
          <cell r="C62">
            <v>1</v>
          </cell>
          <cell r="D62">
            <v>0.5</v>
          </cell>
          <cell r="E62">
            <v>2</v>
          </cell>
          <cell r="G62">
            <v>2</v>
          </cell>
          <cell r="H62">
            <v>0</v>
          </cell>
          <cell r="I62">
            <v>2</v>
          </cell>
          <cell r="L62" t="e">
            <v>#DIV/0!</v>
          </cell>
          <cell r="P62" t="e">
            <v>#DIV/0!</v>
          </cell>
          <cell r="T62" t="e">
            <v>#DIV/0!</v>
          </cell>
        </row>
        <row r="63">
          <cell r="A63" t="str">
            <v>02</v>
          </cell>
          <cell r="B63">
            <v>1</v>
          </cell>
          <cell r="C63">
            <v>3</v>
          </cell>
          <cell r="D63">
            <v>0.25</v>
          </cell>
          <cell r="E63">
            <v>4</v>
          </cell>
          <cell r="F63">
            <v>3</v>
          </cell>
          <cell r="G63">
            <v>8</v>
          </cell>
          <cell r="H63">
            <v>0.27272727272727271</v>
          </cell>
          <cell r="I63">
            <v>11</v>
          </cell>
          <cell r="J63">
            <v>3</v>
          </cell>
          <cell r="K63">
            <v>5</v>
          </cell>
          <cell r="L63">
            <v>0.375</v>
          </cell>
          <cell r="M63">
            <v>8</v>
          </cell>
          <cell r="N63">
            <v>1</v>
          </cell>
          <cell r="O63">
            <v>7</v>
          </cell>
          <cell r="P63">
            <v>0.125</v>
          </cell>
          <cell r="Q63">
            <v>8</v>
          </cell>
          <cell r="R63">
            <v>2</v>
          </cell>
          <cell r="S63">
            <v>5</v>
          </cell>
          <cell r="T63">
            <v>0.2857142857142857</v>
          </cell>
          <cell r="U63">
            <v>7</v>
          </cell>
        </row>
        <row r="64">
          <cell r="A64" t="str">
            <v>03</v>
          </cell>
          <cell r="B64">
            <v>95</v>
          </cell>
          <cell r="C64">
            <v>85</v>
          </cell>
          <cell r="D64">
            <v>0.52777777777777779</v>
          </cell>
          <cell r="E64">
            <v>180</v>
          </cell>
          <cell r="F64">
            <v>72</v>
          </cell>
          <cell r="G64">
            <v>61</v>
          </cell>
          <cell r="H64">
            <v>0.54135338345864659</v>
          </cell>
          <cell r="I64">
            <v>133</v>
          </cell>
          <cell r="J64">
            <v>85</v>
          </cell>
          <cell r="K64">
            <v>64</v>
          </cell>
          <cell r="L64">
            <v>0.57046979865771807</v>
          </cell>
          <cell r="M64">
            <v>149</v>
          </cell>
          <cell r="N64">
            <v>91</v>
          </cell>
          <cell r="O64">
            <v>92</v>
          </cell>
          <cell r="P64">
            <v>0.49726775956284153</v>
          </cell>
          <cell r="Q64">
            <v>183</v>
          </cell>
          <cell r="R64">
            <v>87</v>
          </cell>
          <cell r="S64">
            <v>58</v>
          </cell>
          <cell r="T64">
            <v>0.6</v>
          </cell>
          <cell r="U64">
            <v>145</v>
          </cell>
        </row>
        <row r="65">
          <cell r="A65" t="str">
            <v>04</v>
          </cell>
          <cell r="B65">
            <v>102</v>
          </cell>
          <cell r="C65">
            <v>161</v>
          </cell>
          <cell r="D65">
            <v>0.38783269961977185</v>
          </cell>
          <cell r="E65">
            <v>263</v>
          </cell>
          <cell r="F65">
            <v>74</v>
          </cell>
          <cell r="G65">
            <v>143</v>
          </cell>
          <cell r="H65">
            <v>0.34101382488479265</v>
          </cell>
          <cell r="I65">
            <v>217</v>
          </cell>
          <cell r="J65">
            <v>104</v>
          </cell>
          <cell r="K65">
            <v>174</v>
          </cell>
          <cell r="L65">
            <v>0.37410071942446044</v>
          </cell>
          <cell r="M65">
            <v>278</v>
          </cell>
          <cell r="N65">
            <v>97</v>
          </cell>
          <cell r="O65">
            <v>140</v>
          </cell>
          <cell r="P65">
            <v>0.40928270042194093</v>
          </cell>
          <cell r="Q65">
            <v>237</v>
          </cell>
          <cell r="R65">
            <v>120</v>
          </cell>
          <cell r="S65">
            <v>149</v>
          </cell>
          <cell r="T65">
            <v>0.44609665427509293</v>
          </cell>
          <cell r="U65">
            <v>269</v>
          </cell>
        </row>
        <row r="66">
          <cell r="A66" t="str">
            <v>05</v>
          </cell>
          <cell r="B66">
            <v>57</v>
          </cell>
          <cell r="C66">
            <v>259</v>
          </cell>
          <cell r="D66">
            <v>0.18037974683544303</v>
          </cell>
          <cell r="E66">
            <v>316</v>
          </cell>
          <cell r="F66">
            <v>52</v>
          </cell>
          <cell r="G66">
            <v>220</v>
          </cell>
          <cell r="H66">
            <v>0.19117647058823528</v>
          </cell>
          <cell r="I66">
            <v>272</v>
          </cell>
          <cell r="J66">
            <v>48</v>
          </cell>
          <cell r="K66">
            <v>246</v>
          </cell>
          <cell r="L66">
            <v>0.16326530612244897</v>
          </cell>
          <cell r="M66">
            <v>294</v>
          </cell>
          <cell r="N66">
            <v>68</v>
          </cell>
          <cell r="O66">
            <v>245</v>
          </cell>
          <cell r="P66">
            <v>0.21725239616613418</v>
          </cell>
          <cell r="Q66">
            <v>313</v>
          </cell>
          <cell r="R66">
            <v>68</v>
          </cell>
          <cell r="S66">
            <v>227</v>
          </cell>
          <cell r="T66">
            <v>0.23050847457627119</v>
          </cell>
          <cell r="U66">
            <v>295</v>
          </cell>
        </row>
        <row r="67">
          <cell r="A67" t="str">
            <v>06</v>
          </cell>
          <cell r="B67">
            <v>29</v>
          </cell>
          <cell r="C67">
            <v>155</v>
          </cell>
          <cell r="D67">
            <v>0.15760869565217392</v>
          </cell>
          <cell r="E67">
            <v>184</v>
          </cell>
          <cell r="F67">
            <v>26</v>
          </cell>
          <cell r="G67">
            <v>123</v>
          </cell>
          <cell r="H67">
            <v>0.17449664429530201</v>
          </cell>
          <cell r="I67">
            <v>149</v>
          </cell>
          <cell r="J67">
            <v>19</v>
          </cell>
          <cell r="K67">
            <v>120</v>
          </cell>
          <cell r="L67">
            <v>0.1366906474820144</v>
          </cell>
          <cell r="M67">
            <v>139</v>
          </cell>
          <cell r="N67">
            <v>36</v>
          </cell>
          <cell r="O67">
            <v>135</v>
          </cell>
          <cell r="P67">
            <v>0.21052631578947367</v>
          </cell>
          <cell r="Q67">
            <v>171</v>
          </cell>
          <cell r="R67">
            <v>34</v>
          </cell>
          <cell r="S67">
            <v>118</v>
          </cell>
          <cell r="T67">
            <v>0.22368421052631579</v>
          </cell>
          <cell r="U67">
            <v>152</v>
          </cell>
        </row>
        <row r="68">
          <cell r="A68" t="str">
            <v>07</v>
          </cell>
          <cell r="B68">
            <v>43</v>
          </cell>
          <cell r="C68">
            <v>134</v>
          </cell>
          <cell r="D68">
            <v>0.24293785310734464</v>
          </cell>
          <cell r="E68">
            <v>177</v>
          </cell>
          <cell r="F68">
            <v>50</v>
          </cell>
          <cell r="G68">
            <v>106</v>
          </cell>
          <cell r="H68">
            <v>0.32051282051282054</v>
          </cell>
          <cell r="I68">
            <v>156</v>
          </cell>
          <cell r="J68">
            <v>53</v>
          </cell>
          <cell r="K68">
            <v>117</v>
          </cell>
          <cell r="L68">
            <v>0.31176470588235294</v>
          </cell>
          <cell r="M68">
            <v>170</v>
          </cell>
          <cell r="N68">
            <v>63</v>
          </cell>
          <cell r="O68">
            <v>114</v>
          </cell>
          <cell r="P68">
            <v>0.3559322033898305</v>
          </cell>
          <cell r="Q68">
            <v>177</v>
          </cell>
          <cell r="R68">
            <v>59</v>
          </cell>
          <cell r="S68">
            <v>118</v>
          </cell>
          <cell r="T68">
            <v>0.33333333333333331</v>
          </cell>
          <cell r="U68">
            <v>177</v>
          </cell>
        </row>
        <row r="69">
          <cell r="A69" t="str">
            <v>08</v>
          </cell>
          <cell r="B69">
            <v>20</v>
          </cell>
          <cell r="C69">
            <v>68</v>
          </cell>
          <cell r="D69">
            <v>0.22727272727272727</v>
          </cell>
          <cell r="E69">
            <v>88</v>
          </cell>
          <cell r="F69">
            <v>13</v>
          </cell>
          <cell r="G69">
            <v>72</v>
          </cell>
          <cell r="H69">
            <v>0.15294117647058825</v>
          </cell>
          <cell r="I69">
            <v>85</v>
          </cell>
          <cell r="J69">
            <v>15</v>
          </cell>
          <cell r="K69">
            <v>58</v>
          </cell>
          <cell r="L69">
            <v>0.20547945205479451</v>
          </cell>
          <cell r="M69">
            <v>73</v>
          </cell>
          <cell r="N69">
            <v>12</v>
          </cell>
          <cell r="O69">
            <v>53</v>
          </cell>
          <cell r="P69">
            <v>0.18461538461538463</v>
          </cell>
          <cell r="Q69">
            <v>65</v>
          </cell>
          <cell r="R69">
            <v>33</v>
          </cell>
          <cell r="S69">
            <v>59</v>
          </cell>
          <cell r="T69">
            <v>0.35869565217391303</v>
          </cell>
          <cell r="U69">
            <v>92</v>
          </cell>
        </row>
        <row r="70">
          <cell r="A70" t="str">
            <v>09</v>
          </cell>
          <cell r="B70">
            <v>44</v>
          </cell>
          <cell r="C70">
            <v>229</v>
          </cell>
          <cell r="D70">
            <v>0.16117216117216118</v>
          </cell>
          <cell r="E70">
            <v>273</v>
          </cell>
          <cell r="F70">
            <v>36</v>
          </cell>
          <cell r="G70">
            <v>215</v>
          </cell>
          <cell r="H70">
            <v>0.14342629482071714</v>
          </cell>
          <cell r="I70">
            <v>251</v>
          </cell>
          <cell r="J70">
            <v>53</v>
          </cell>
          <cell r="K70">
            <v>236</v>
          </cell>
          <cell r="L70">
            <v>0.18339100346020762</v>
          </cell>
          <cell r="M70">
            <v>289</v>
          </cell>
          <cell r="N70">
            <v>54</v>
          </cell>
          <cell r="O70">
            <v>255</v>
          </cell>
          <cell r="P70">
            <v>0.17475728155339806</v>
          </cell>
          <cell r="Q70">
            <v>309</v>
          </cell>
          <cell r="R70">
            <v>60</v>
          </cell>
          <cell r="S70">
            <v>259</v>
          </cell>
          <cell r="T70">
            <v>0.18808777429467086</v>
          </cell>
          <cell r="U70">
            <v>319</v>
          </cell>
        </row>
        <row r="71">
          <cell r="A71" t="str">
            <v>10</v>
          </cell>
          <cell r="B71">
            <v>114</v>
          </cell>
          <cell r="C71">
            <v>177</v>
          </cell>
          <cell r="D71">
            <v>0.39175257731958762</v>
          </cell>
          <cell r="E71">
            <v>291</v>
          </cell>
          <cell r="F71">
            <v>80</v>
          </cell>
          <cell r="G71">
            <v>123</v>
          </cell>
          <cell r="H71">
            <v>0.39408866995073893</v>
          </cell>
          <cell r="I71">
            <v>203</v>
          </cell>
          <cell r="J71">
            <v>80</v>
          </cell>
          <cell r="K71">
            <v>130</v>
          </cell>
          <cell r="L71">
            <v>0.38095238095238093</v>
          </cell>
          <cell r="M71">
            <v>210</v>
          </cell>
          <cell r="N71">
            <v>82</v>
          </cell>
          <cell r="O71">
            <v>128</v>
          </cell>
          <cell r="P71">
            <v>0.39047619047619048</v>
          </cell>
          <cell r="Q71">
            <v>210</v>
          </cell>
          <cell r="R71">
            <v>93</v>
          </cell>
          <cell r="S71">
            <v>156</v>
          </cell>
          <cell r="T71">
            <v>0.37349397590361444</v>
          </cell>
          <cell r="U71">
            <v>249</v>
          </cell>
        </row>
        <row r="72">
          <cell r="A72" t="str">
            <v>12</v>
          </cell>
          <cell r="B72">
            <v>28</v>
          </cell>
          <cell r="C72">
            <v>42</v>
          </cell>
          <cell r="D72">
            <v>0.4</v>
          </cell>
          <cell r="E72">
            <v>70</v>
          </cell>
          <cell r="F72">
            <v>24</v>
          </cell>
          <cell r="G72">
            <v>46</v>
          </cell>
          <cell r="H72">
            <v>0.34285714285714286</v>
          </cell>
          <cell r="I72">
            <v>70</v>
          </cell>
          <cell r="J72">
            <v>26</v>
          </cell>
          <cell r="K72">
            <v>41</v>
          </cell>
          <cell r="L72">
            <v>0.38805970149253732</v>
          </cell>
          <cell r="M72">
            <v>67</v>
          </cell>
          <cell r="N72">
            <v>18</v>
          </cell>
          <cell r="O72">
            <v>49</v>
          </cell>
          <cell r="P72">
            <v>0.26865671641791045</v>
          </cell>
          <cell r="Q72">
            <v>67</v>
          </cell>
          <cell r="R72">
            <v>28</v>
          </cell>
          <cell r="S72">
            <v>31</v>
          </cell>
          <cell r="T72">
            <v>0.47457627118644069</v>
          </cell>
          <cell r="U72">
            <v>59</v>
          </cell>
        </row>
        <row r="73">
          <cell r="A73" t="str">
            <v>11</v>
          </cell>
          <cell r="B73">
            <v>15</v>
          </cell>
          <cell r="C73">
            <v>10</v>
          </cell>
          <cell r="D73">
            <v>0.6</v>
          </cell>
          <cell r="E73">
            <v>25</v>
          </cell>
          <cell r="F73">
            <v>7</v>
          </cell>
          <cell r="G73">
            <v>8</v>
          </cell>
          <cell r="H73">
            <v>0.46666666666666667</v>
          </cell>
          <cell r="I73">
            <v>15</v>
          </cell>
          <cell r="J73">
            <v>8</v>
          </cell>
          <cell r="K73">
            <v>10</v>
          </cell>
          <cell r="L73">
            <v>0.44444444444444442</v>
          </cell>
          <cell r="M73">
            <v>18</v>
          </cell>
          <cell r="N73">
            <v>8</v>
          </cell>
          <cell r="O73">
            <v>9</v>
          </cell>
          <cell r="P73">
            <v>0.47058823529411764</v>
          </cell>
          <cell r="Q73">
            <v>17</v>
          </cell>
          <cell r="R73">
            <v>9</v>
          </cell>
          <cell r="S73">
            <v>12</v>
          </cell>
          <cell r="T73">
            <v>0.42857142857142855</v>
          </cell>
          <cell r="U73">
            <v>21</v>
          </cell>
        </row>
        <row r="74">
          <cell r="A74" t="str">
            <v>Théologie</v>
          </cell>
          <cell r="G74">
            <v>1</v>
          </cell>
          <cell r="H74">
            <v>0</v>
          </cell>
          <cell r="I74">
            <v>1</v>
          </cell>
          <cell r="J74">
            <v>1</v>
          </cell>
          <cell r="K74">
            <v>4</v>
          </cell>
          <cell r="L74">
            <v>0.2</v>
          </cell>
          <cell r="M74">
            <v>5</v>
          </cell>
          <cell r="N74">
            <v>3</v>
          </cell>
          <cell r="O74">
            <v>3</v>
          </cell>
          <cell r="P74">
            <v>0.5</v>
          </cell>
          <cell r="Q74">
            <v>6</v>
          </cell>
          <cell r="S74">
            <v>1</v>
          </cell>
          <cell r="T74">
            <v>0</v>
          </cell>
          <cell r="U74">
            <v>1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2</v>
          </cell>
          <cell r="C80">
            <v>4</v>
          </cell>
          <cell r="D80">
            <v>0.33333333333333331</v>
          </cell>
          <cell r="E80">
            <v>6</v>
          </cell>
          <cell r="F80">
            <v>3</v>
          </cell>
          <cell r="G80">
            <v>10</v>
          </cell>
          <cell r="H80">
            <v>0.23076923076923078</v>
          </cell>
          <cell r="I80">
            <v>13</v>
          </cell>
          <cell r="J80">
            <v>3</v>
          </cell>
          <cell r="K80">
            <v>5</v>
          </cell>
          <cell r="L80">
            <v>0.375</v>
          </cell>
          <cell r="M80">
            <v>8</v>
          </cell>
          <cell r="N80">
            <v>1</v>
          </cell>
          <cell r="O80">
            <v>7</v>
          </cell>
          <cell r="P80">
            <v>0.125</v>
          </cell>
          <cell r="Q80">
            <v>8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1">
          <cell r="A81" t="str">
            <v>Lettres</v>
          </cell>
          <cell r="B81">
            <v>212</v>
          </cell>
          <cell r="C81">
            <v>272</v>
          </cell>
          <cell r="D81">
            <v>0.43801652892561982</v>
          </cell>
          <cell r="E81">
            <v>484</v>
          </cell>
          <cell r="F81">
            <v>163</v>
          </cell>
          <cell r="G81">
            <v>237</v>
          </cell>
          <cell r="H81">
            <v>0.40749999999999997</v>
          </cell>
          <cell r="I81">
            <v>400</v>
          </cell>
          <cell r="J81">
            <v>205</v>
          </cell>
          <cell r="K81">
            <v>272</v>
          </cell>
          <cell r="L81">
            <v>0.42976939203354297</v>
          </cell>
          <cell r="M81">
            <v>477</v>
          </cell>
          <cell r="N81">
            <v>202</v>
          </cell>
          <cell r="O81">
            <v>271</v>
          </cell>
          <cell r="P81">
            <v>0.42706131078224102</v>
          </cell>
          <cell r="Q81">
            <v>473</v>
          </cell>
          <cell r="R81">
            <v>226</v>
          </cell>
          <cell r="S81">
            <v>228</v>
          </cell>
          <cell r="T81">
            <v>0.49779735682819382</v>
          </cell>
          <cell r="U81">
            <v>454</v>
          </cell>
        </row>
        <row r="82">
          <cell r="A82" t="str">
            <v>Pharmacie</v>
          </cell>
          <cell r="B82">
            <v>15</v>
          </cell>
          <cell r="C82">
            <v>10</v>
          </cell>
          <cell r="D82">
            <v>0.6</v>
          </cell>
          <cell r="E82">
            <v>25</v>
          </cell>
          <cell r="F82">
            <v>7</v>
          </cell>
          <cell r="G82">
            <v>8</v>
          </cell>
          <cell r="H82">
            <v>0.46666666666666667</v>
          </cell>
          <cell r="I82">
            <v>15</v>
          </cell>
          <cell r="J82">
            <v>8</v>
          </cell>
          <cell r="K82">
            <v>10</v>
          </cell>
          <cell r="L82">
            <v>0.44444444444444442</v>
          </cell>
          <cell r="M82">
            <v>18</v>
          </cell>
          <cell r="N82">
            <v>8</v>
          </cell>
          <cell r="O82">
            <v>9</v>
          </cell>
          <cell r="P82">
            <v>0.47058823529411764</v>
          </cell>
          <cell r="Q82">
            <v>17</v>
          </cell>
          <cell r="R82">
            <v>9</v>
          </cell>
          <cell r="S82">
            <v>12</v>
          </cell>
          <cell r="T82">
            <v>0.42857142857142855</v>
          </cell>
          <cell r="U82">
            <v>21</v>
          </cell>
        </row>
        <row r="83">
          <cell r="A83" t="str">
            <v>Sciences</v>
          </cell>
          <cell r="B83">
            <v>294</v>
          </cell>
          <cell r="C83">
            <v>950</v>
          </cell>
          <cell r="D83">
            <v>0.23633440514469453</v>
          </cell>
          <cell r="E83">
            <v>1244</v>
          </cell>
          <cell r="F83">
            <v>239</v>
          </cell>
          <cell r="G83">
            <v>797</v>
          </cell>
          <cell r="H83">
            <v>0.23069498069498071</v>
          </cell>
          <cell r="I83">
            <v>1036</v>
          </cell>
          <cell r="J83">
            <v>260</v>
          </cell>
          <cell r="K83">
            <v>849</v>
          </cell>
          <cell r="L83">
            <v>0.2344454463480613</v>
          </cell>
          <cell r="M83">
            <v>1109</v>
          </cell>
          <cell r="N83">
            <v>290</v>
          </cell>
          <cell r="O83">
            <v>854</v>
          </cell>
          <cell r="P83">
            <v>0.25349650349650349</v>
          </cell>
          <cell r="Q83">
            <v>1144</v>
          </cell>
          <cell r="R83">
            <v>324</v>
          </cell>
          <cell r="S83">
            <v>863</v>
          </cell>
          <cell r="T83">
            <v>0.27295703454085929</v>
          </cell>
          <cell r="U83">
            <v>1187</v>
          </cell>
        </row>
        <row r="84">
          <cell r="A84" t="str">
            <v>Total général</v>
          </cell>
          <cell r="B84">
            <v>523</v>
          </cell>
          <cell r="C84">
            <v>1236</v>
          </cell>
          <cell r="D84">
            <v>0.29732802728823193</v>
          </cell>
          <cell r="E84">
            <v>1759</v>
          </cell>
          <cell r="F84">
            <v>412</v>
          </cell>
          <cell r="G84">
            <v>1052</v>
          </cell>
          <cell r="H84">
            <v>0.28142076502732238</v>
          </cell>
          <cell r="I84">
            <v>1464</v>
          </cell>
          <cell r="J84">
            <v>476</v>
          </cell>
          <cell r="K84">
            <v>1136</v>
          </cell>
          <cell r="L84">
            <v>0.29528535980148884</v>
          </cell>
          <cell r="M84">
            <v>1612</v>
          </cell>
          <cell r="N84">
            <v>501</v>
          </cell>
          <cell r="O84">
            <v>1141</v>
          </cell>
          <cell r="P84">
            <v>0.30511571254567599</v>
          </cell>
          <cell r="Q84">
            <v>1642</v>
          </cell>
          <cell r="R84">
            <v>561</v>
          </cell>
          <cell r="S84">
            <v>1108</v>
          </cell>
          <cell r="T84">
            <v>0.33612941881366087</v>
          </cell>
          <cell r="U84">
            <v>1669</v>
          </cell>
        </row>
      </sheetData>
      <sheetData sheetId="16">
        <row r="1">
          <cell r="B1">
            <v>2009</v>
          </cell>
          <cell r="E1" t="str">
            <v>Total 2009</v>
          </cell>
          <cell r="F1">
            <v>2010</v>
          </cell>
          <cell r="I1" t="str">
            <v>Total 2010</v>
          </cell>
          <cell r="J1">
            <v>2011</v>
          </cell>
          <cell r="M1" t="str">
            <v>Total 2011</v>
          </cell>
          <cell r="N1">
            <v>2012</v>
          </cell>
          <cell r="Q1" t="str">
            <v>Total 2012</v>
          </cell>
          <cell r="R1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182</v>
          </cell>
          <cell r="C3">
            <v>141</v>
          </cell>
          <cell r="D3">
            <v>0.56346749226006188</v>
          </cell>
          <cell r="E3">
            <v>323</v>
          </cell>
          <cell r="F3">
            <v>146</v>
          </cell>
          <cell r="G3">
            <v>119</v>
          </cell>
          <cell r="H3">
            <v>0.55094339622641508</v>
          </cell>
          <cell r="I3">
            <v>265</v>
          </cell>
          <cell r="J3">
            <v>153</v>
          </cell>
          <cell r="K3">
            <v>134</v>
          </cell>
          <cell r="L3">
            <v>0.5331010452961672</v>
          </cell>
          <cell r="M3">
            <v>287</v>
          </cell>
          <cell r="N3">
            <v>154</v>
          </cell>
          <cell r="O3">
            <v>139</v>
          </cell>
          <cell r="P3">
            <v>0.52559726962457343</v>
          </cell>
          <cell r="Q3">
            <v>293</v>
          </cell>
          <cell r="R3">
            <v>142</v>
          </cell>
          <cell r="S3">
            <v>120</v>
          </cell>
          <cell r="T3">
            <v>0.5419847328244275</v>
          </cell>
          <cell r="U3">
            <v>262</v>
          </cell>
        </row>
        <row r="4">
          <cell r="A4" t="str">
            <v>02</v>
          </cell>
          <cell r="B4">
            <v>111</v>
          </cell>
          <cell r="C4">
            <v>160</v>
          </cell>
          <cell r="D4">
            <v>0.40959409594095941</v>
          </cell>
          <cell r="E4">
            <v>271</v>
          </cell>
          <cell r="F4">
            <v>123</v>
          </cell>
          <cell r="G4">
            <v>139</v>
          </cell>
          <cell r="H4">
            <v>0.46946564885496184</v>
          </cell>
          <cell r="I4">
            <v>262</v>
          </cell>
          <cell r="J4">
            <v>116</v>
          </cell>
          <cell r="K4">
            <v>134</v>
          </cell>
          <cell r="L4">
            <v>0.46400000000000002</v>
          </cell>
          <cell r="M4">
            <v>250</v>
          </cell>
          <cell r="N4">
            <v>123</v>
          </cell>
          <cell r="O4">
            <v>144</v>
          </cell>
          <cell r="P4">
            <v>0.4606741573033708</v>
          </cell>
          <cell r="Q4">
            <v>267</v>
          </cell>
          <cell r="R4">
            <v>121</v>
          </cell>
          <cell r="S4">
            <v>130</v>
          </cell>
          <cell r="T4">
            <v>0.48207171314741037</v>
          </cell>
          <cell r="U4">
            <v>251</v>
          </cell>
        </row>
        <row r="5">
          <cell r="A5" t="str">
            <v>03</v>
          </cell>
          <cell r="B5">
            <v>29</v>
          </cell>
          <cell r="C5">
            <v>38</v>
          </cell>
          <cell r="D5">
            <v>0.43283582089552236</v>
          </cell>
          <cell r="E5">
            <v>67</v>
          </cell>
          <cell r="F5">
            <v>18</v>
          </cell>
          <cell r="G5">
            <v>24</v>
          </cell>
          <cell r="H5">
            <v>0.42857142857142855</v>
          </cell>
          <cell r="I5">
            <v>42</v>
          </cell>
          <cell r="J5">
            <v>20</v>
          </cell>
          <cell r="K5">
            <v>34</v>
          </cell>
          <cell r="L5">
            <v>0.37037037037037035</v>
          </cell>
          <cell r="M5">
            <v>54</v>
          </cell>
          <cell r="N5">
            <v>23</v>
          </cell>
          <cell r="O5">
            <v>37</v>
          </cell>
          <cell r="P5">
            <v>0.38333333333333336</v>
          </cell>
          <cell r="Q5">
            <v>60</v>
          </cell>
          <cell r="R5">
            <v>22</v>
          </cell>
          <cell r="S5">
            <v>38</v>
          </cell>
          <cell r="T5">
            <v>0.36666666666666664</v>
          </cell>
          <cell r="U5">
            <v>60</v>
          </cell>
        </row>
        <row r="6">
          <cell r="A6" t="str">
            <v>04</v>
          </cell>
          <cell r="B6">
            <v>148</v>
          </cell>
          <cell r="C6">
            <v>187</v>
          </cell>
          <cell r="D6">
            <v>0.44179104477611941</v>
          </cell>
          <cell r="E6">
            <v>335</v>
          </cell>
          <cell r="F6">
            <v>113</v>
          </cell>
          <cell r="G6">
            <v>138</v>
          </cell>
          <cell r="H6">
            <v>0.45019920318725098</v>
          </cell>
          <cell r="I6">
            <v>251</v>
          </cell>
          <cell r="J6">
            <v>137</v>
          </cell>
          <cell r="K6">
            <v>179</v>
          </cell>
          <cell r="L6">
            <v>0.43354430379746833</v>
          </cell>
          <cell r="M6">
            <v>316</v>
          </cell>
          <cell r="N6">
            <v>156</v>
          </cell>
          <cell r="O6">
            <v>189</v>
          </cell>
          <cell r="P6">
            <v>0.45217391304347826</v>
          </cell>
          <cell r="Q6">
            <v>345</v>
          </cell>
          <cell r="R6">
            <v>157</v>
          </cell>
          <cell r="S6">
            <v>234</v>
          </cell>
          <cell r="T6">
            <v>0.40153452685421998</v>
          </cell>
          <cell r="U6">
            <v>391</v>
          </cell>
        </row>
        <row r="7">
          <cell r="A7" t="str">
            <v>05</v>
          </cell>
          <cell r="B7">
            <v>139</v>
          </cell>
          <cell r="C7">
            <v>256</v>
          </cell>
          <cell r="D7">
            <v>0.35189873417721518</v>
          </cell>
          <cell r="E7">
            <v>395</v>
          </cell>
          <cell r="F7">
            <v>137</v>
          </cell>
          <cell r="G7">
            <v>197</v>
          </cell>
          <cell r="H7">
            <v>0.41017964071856289</v>
          </cell>
          <cell r="I7">
            <v>334</v>
          </cell>
          <cell r="J7">
            <v>151</v>
          </cell>
          <cell r="K7">
            <v>232</v>
          </cell>
          <cell r="L7">
            <v>0.39425587467362927</v>
          </cell>
          <cell r="M7">
            <v>383</v>
          </cell>
          <cell r="N7">
            <v>155</v>
          </cell>
          <cell r="O7">
            <v>220</v>
          </cell>
          <cell r="P7">
            <v>0.41333333333333333</v>
          </cell>
          <cell r="Q7">
            <v>375</v>
          </cell>
          <cell r="R7">
            <v>145</v>
          </cell>
          <cell r="S7">
            <v>243</v>
          </cell>
          <cell r="T7">
            <v>0.37371134020618557</v>
          </cell>
          <cell r="U7">
            <v>388</v>
          </cell>
        </row>
        <row r="8">
          <cell r="A8" t="str">
            <v>06</v>
          </cell>
          <cell r="B8">
            <v>209</v>
          </cell>
          <cell r="C8">
            <v>218</v>
          </cell>
          <cell r="D8">
            <v>0.48946135831381732</v>
          </cell>
          <cell r="E8">
            <v>427</v>
          </cell>
          <cell r="F8">
            <v>197</v>
          </cell>
          <cell r="G8">
            <v>212</v>
          </cell>
          <cell r="H8">
            <v>0.48166259168704156</v>
          </cell>
          <cell r="I8">
            <v>409</v>
          </cell>
          <cell r="J8">
            <v>162</v>
          </cell>
          <cell r="K8">
            <v>211</v>
          </cell>
          <cell r="L8">
            <v>0.43431635388739948</v>
          </cell>
          <cell r="M8">
            <v>373</v>
          </cell>
          <cell r="N8">
            <v>187</v>
          </cell>
          <cell r="O8">
            <v>218</v>
          </cell>
          <cell r="P8">
            <v>0.46172839506172841</v>
          </cell>
          <cell r="Q8">
            <v>405</v>
          </cell>
          <cell r="R8">
            <v>218</v>
          </cell>
          <cell r="S8">
            <v>236</v>
          </cell>
          <cell r="T8">
            <v>0.48017621145374451</v>
          </cell>
          <cell r="U8">
            <v>454</v>
          </cell>
        </row>
        <row r="9">
          <cell r="A9" t="str">
            <v>07</v>
          </cell>
          <cell r="B9">
            <v>226</v>
          </cell>
          <cell r="C9">
            <v>133</v>
          </cell>
          <cell r="D9">
            <v>0.62952646239554322</v>
          </cell>
          <cell r="E9">
            <v>359</v>
          </cell>
          <cell r="F9">
            <v>195</v>
          </cell>
          <cell r="G9">
            <v>98</v>
          </cell>
          <cell r="H9">
            <v>0.66552901023890787</v>
          </cell>
          <cell r="I9">
            <v>293</v>
          </cell>
          <cell r="J9">
            <v>189</v>
          </cell>
          <cell r="K9">
            <v>96</v>
          </cell>
          <cell r="L9">
            <v>0.66315789473684206</v>
          </cell>
          <cell r="M9">
            <v>285</v>
          </cell>
          <cell r="N9">
            <v>233</v>
          </cell>
          <cell r="O9">
            <v>101</v>
          </cell>
          <cell r="P9">
            <v>0.69760479041916168</v>
          </cell>
          <cell r="Q9">
            <v>334</v>
          </cell>
          <cell r="R9">
            <v>254</v>
          </cell>
          <cell r="S9">
            <v>105</v>
          </cell>
          <cell r="T9">
            <v>0.70752089136490248</v>
          </cell>
          <cell r="U9">
            <v>359</v>
          </cell>
        </row>
        <row r="10">
          <cell r="A10" t="str">
            <v>08</v>
          </cell>
          <cell r="B10">
            <v>42</v>
          </cell>
          <cell r="C10">
            <v>28</v>
          </cell>
          <cell r="D10">
            <v>0.6</v>
          </cell>
          <cell r="E10">
            <v>70</v>
          </cell>
          <cell r="F10">
            <v>49</v>
          </cell>
          <cell r="G10">
            <v>30</v>
          </cell>
          <cell r="H10">
            <v>0.620253164556962</v>
          </cell>
          <cell r="I10">
            <v>79</v>
          </cell>
          <cell r="J10">
            <v>29</v>
          </cell>
          <cell r="K10">
            <v>23</v>
          </cell>
          <cell r="L10">
            <v>0.55769230769230771</v>
          </cell>
          <cell r="M10">
            <v>52</v>
          </cell>
          <cell r="N10">
            <v>40</v>
          </cell>
          <cell r="O10">
            <v>24</v>
          </cell>
          <cell r="P10">
            <v>0.625</v>
          </cell>
          <cell r="Q10">
            <v>64</v>
          </cell>
          <cell r="R10">
            <v>44</v>
          </cell>
          <cell r="S10">
            <v>20</v>
          </cell>
          <cell r="T10">
            <v>0.6875</v>
          </cell>
          <cell r="U10">
            <v>64</v>
          </cell>
        </row>
        <row r="11">
          <cell r="A11" t="str">
            <v>09</v>
          </cell>
          <cell r="B11">
            <v>275</v>
          </cell>
          <cell r="C11">
            <v>151</v>
          </cell>
          <cell r="D11">
            <v>0.64553990610328638</v>
          </cell>
          <cell r="E11">
            <v>426</v>
          </cell>
          <cell r="F11">
            <v>211</v>
          </cell>
          <cell r="G11">
            <v>98</v>
          </cell>
          <cell r="H11">
            <v>0.68284789644012944</v>
          </cell>
          <cell r="I11">
            <v>309</v>
          </cell>
          <cell r="J11">
            <v>190</v>
          </cell>
          <cell r="K11">
            <v>91</v>
          </cell>
          <cell r="L11">
            <v>0.67615658362989328</v>
          </cell>
          <cell r="M11">
            <v>281</v>
          </cell>
          <cell r="N11">
            <v>208</v>
          </cell>
          <cell r="O11">
            <v>91</v>
          </cell>
          <cell r="P11">
            <v>0.69565217391304346</v>
          </cell>
          <cell r="Q11">
            <v>299</v>
          </cell>
          <cell r="R11">
            <v>205</v>
          </cell>
          <cell r="S11">
            <v>103</v>
          </cell>
          <cell r="T11">
            <v>0.66558441558441561</v>
          </cell>
          <cell r="U11">
            <v>308</v>
          </cell>
        </row>
        <row r="12">
          <cell r="A12" t="str">
            <v>10</v>
          </cell>
          <cell r="B12">
            <v>158</v>
          </cell>
          <cell r="C12">
            <v>84</v>
          </cell>
          <cell r="D12">
            <v>0.65289256198347112</v>
          </cell>
          <cell r="E12">
            <v>242</v>
          </cell>
          <cell r="F12">
            <v>126</v>
          </cell>
          <cell r="G12">
            <v>54</v>
          </cell>
          <cell r="H12">
            <v>0.7</v>
          </cell>
          <cell r="I12">
            <v>180</v>
          </cell>
          <cell r="J12">
            <v>104</v>
          </cell>
          <cell r="K12">
            <v>57</v>
          </cell>
          <cell r="L12">
            <v>0.64596273291925466</v>
          </cell>
          <cell r="M12">
            <v>161</v>
          </cell>
          <cell r="N12">
            <v>121</v>
          </cell>
          <cell r="O12">
            <v>62</v>
          </cell>
          <cell r="P12">
            <v>0.66120218579234968</v>
          </cell>
          <cell r="Q12">
            <v>183</v>
          </cell>
          <cell r="R12">
            <v>119</v>
          </cell>
          <cell r="S12">
            <v>66</v>
          </cell>
          <cell r="T12">
            <v>0.64324324324324322</v>
          </cell>
          <cell r="U12">
            <v>185</v>
          </cell>
        </row>
        <row r="13">
          <cell r="A13" t="str">
            <v>11</v>
          </cell>
          <cell r="B13">
            <v>157</v>
          </cell>
          <cell r="C13">
            <v>90</v>
          </cell>
          <cell r="D13">
            <v>0.63562753036437247</v>
          </cell>
          <cell r="E13">
            <v>247</v>
          </cell>
          <cell r="F13">
            <v>148</v>
          </cell>
          <cell r="G13">
            <v>72</v>
          </cell>
          <cell r="H13">
            <v>0.67272727272727273</v>
          </cell>
          <cell r="I13">
            <v>220</v>
          </cell>
          <cell r="J13">
            <v>135</v>
          </cell>
          <cell r="K13">
            <v>68</v>
          </cell>
          <cell r="L13">
            <v>0.66502463054187189</v>
          </cell>
          <cell r="M13">
            <v>203</v>
          </cell>
          <cell r="N13">
            <v>169</v>
          </cell>
          <cell r="O13">
            <v>88</v>
          </cell>
          <cell r="P13">
            <v>0.65758754863813229</v>
          </cell>
          <cell r="Q13">
            <v>257</v>
          </cell>
          <cell r="R13">
            <v>154</v>
          </cell>
          <cell r="S13">
            <v>63</v>
          </cell>
          <cell r="T13">
            <v>0.70967741935483875</v>
          </cell>
          <cell r="U13">
            <v>217</v>
          </cell>
        </row>
        <row r="14">
          <cell r="A14" t="str">
            <v>12</v>
          </cell>
          <cell r="B14">
            <v>47</v>
          </cell>
          <cell r="C14">
            <v>19</v>
          </cell>
          <cell r="D14">
            <v>0.71212121212121215</v>
          </cell>
          <cell r="E14">
            <v>66</v>
          </cell>
          <cell r="F14">
            <v>41</v>
          </cell>
          <cell r="G14">
            <v>21</v>
          </cell>
          <cell r="H14">
            <v>0.66129032258064513</v>
          </cell>
          <cell r="I14">
            <v>62</v>
          </cell>
          <cell r="J14">
            <v>32</v>
          </cell>
          <cell r="K14">
            <v>18</v>
          </cell>
          <cell r="L14">
            <v>0.64</v>
          </cell>
          <cell r="M14">
            <v>50</v>
          </cell>
          <cell r="N14">
            <v>45</v>
          </cell>
          <cell r="O14">
            <v>22</v>
          </cell>
          <cell r="P14">
            <v>0.67164179104477617</v>
          </cell>
          <cell r="Q14">
            <v>67</v>
          </cell>
          <cell r="R14">
            <v>34</v>
          </cell>
          <cell r="S14">
            <v>23</v>
          </cell>
          <cell r="T14">
            <v>0.59649122807017541</v>
          </cell>
          <cell r="U14">
            <v>57</v>
          </cell>
        </row>
        <row r="15">
          <cell r="A15" t="str">
            <v>13</v>
          </cell>
          <cell r="B15">
            <v>37</v>
          </cell>
          <cell r="C15">
            <v>21</v>
          </cell>
          <cell r="D15">
            <v>0.63793103448275867</v>
          </cell>
          <cell r="E15">
            <v>58</v>
          </cell>
          <cell r="F15">
            <v>27</v>
          </cell>
          <cell r="G15">
            <v>13</v>
          </cell>
          <cell r="H15">
            <v>0.67500000000000004</v>
          </cell>
          <cell r="I15">
            <v>40</v>
          </cell>
          <cell r="J15">
            <v>35</v>
          </cell>
          <cell r="K15">
            <v>11</v>
          </cell>
          <cell r="L15">
            <v>0.76086956521739135</v>
          </cell>
          <cell r="M15">
            <v>46</v>
          </cell>
          <cell r="N15">
            <v>41</v>
          </cell>
          <cell r="O15">
            <v>8</v>
          </cell>
          <cell r="P15">
            <v>0.83673469387755106</v>
          </cell>
          <cell r="Q15">
            <v>49</v>
          </cell>
          <cell r="R15">
            <v>33</v>
          </cell>
          <cell r="S15">
            <v>11</v>
          </cell>
          <cell r="T15">
            <v>0.75</v>
          </cell>
          <cell r="U15">
            <v>44</v>
          </cell>
        </row>
        <row r="16">
          <cell r="A16" t="str">
            <v>14</v>
          </cell>
          <cell r="B16">
            <v>166</v>
          </cell>
          <cell r="C16">
            <v>76</v>
          </cell>
          <cell r="D16">
            <v>0.68595041322314054</v>
          </cell>
          <cell r="E16">
            <v>242</v>
          </cell>
          <cell r="F16">
            <v>152</v>
          </cell>
          <cell r="G16">
            <v>59</v>
          </cell>
          <cell r="H16">
            <v>0.72037914691943128</v>
          </cell>
          <cell r="I16">
            <v>211</v>
          </cell>
          <cell r="J16">
            <v>153</v>
          </cell>
          <cell r="K16">
            <v>60</v>
          </cell>
          <cell r="L16">
            <v>0.71830985915492962</v>
          </cell>
          <cell r="M16">
            <v>213</v>
          </cell>
          <cell r="N16">
            <v>173</v>
          </cell>
          <cell r="O16">
            <v>80</v>
          </cell>
          <cell r="P16">
            <v>0.6837944664031621</v>
          </cell>
          <cell r="Q16">
            <v>253</v>
          </cell>
          <cell r="R16">
            <v>182</v>
          </cell>
          <cell r="S16">
            <v>78</v>
          </cell>
          <cell r="T16">
            <v>0.7</v>
          </cell>
          <cell r="U16">
            <v>260</v>
          </cell>
        </row>
        <row r="17">
          <cell r="A17" t="str">
            <v>15</v>
          </cell>
          <cell r="B17">
            <v>104</v>
          </cell>
          <cell r="C17">
            <v>81</v>
          </cell>
          <cell r="D17">
            <v>0.56216216216216219</v>
          </cell>
          <cell r="E17">
            <v>185</v>
          </cell>
          <cell r="F17">
            <v>67</v>
          </cell>
          <cell r="G17">
            <v>67</v>
          </cell>
          <cell r="H17">
            <v>0.5</v>
          </cell>
          <cell r="I17">
            <v>134</v>
          </cell>
          <cell r="J17">
            <v>73</v>
          </cell>
          <cell r="K17">
            <v>62</v>
          </cell>
          <cell r="L17">
            <v>0.54074074074074074</v>
          </cell>
          <cell r="M17">
            <v>135</v>
          </cell>
          <cell r="N17">
            <v>92</v>
          </cell>
          <cell r="O17">
            <v>60</v>
          </cell>
          <cell r="P17">
            <v>0.60526315789473684</v>
          </cell>
          <cell r="Q17">
            <v>152</v>
          </cell>
          <cell r="R17">
            <v>103</v>
          </cell>
          <cell r="S17">
            <v>89</v>
          </cell>
          <cell r="T17">
            <v>0.53645833333333337</v>
          </cell>
          <cell r="U17">
            <v>192</v>
          </cell>
        </row>
        <row r="18">
          <cell r="A18" t="str">
            <v>16</v>
          </cell>
          <cell r="B18">
            <v>230</v>
          </cell>
          <cell r="C18">
            <v>154</v>
          </cell>
          <cell r="D18">
            <v>0.59895833333333337</v>
          </cell>
          <cell r="E18">
            <v>384</v>
          </cell>
          <cell r="F18">
            <v>196</v>
          </cell>
          <cell r="G18">
            <v>122</v>
          </cell>
          <cell r="H18">
            <v>0.61635220125786161</v>
          </cell>
          <cell r="I18">
            <v>318</v>
          </cell>
          <cell r="J18">
            <v>198</v>
          </cell>
          <cell r="K18">
            <v>123</v>
          </cell>
          <cell r="L18">
            <v>0.61682242990654201</v>
          </cell>
          <cell r="M18">
            <v>321</v>
          </cell>
          <cell r="N18">
            <v>220</v>
          </cell>
          <cell r="O18">
            <v>127</v>
          </cell>
          <cell r="P18">
            <v>0.63400576368876083</v>
          </cell>
          <cell r="Q18">
            <v>347</v>
          </cell>
          <cell r="R18">
            <v>209</v>
          </cell>
          <cell r="S18">
            <v>135</v>
          </cell>
          <cell r="T18">
            <v>0.60755813953488369</v>
          </cell>
          <cell r="U18">
            <v>344</v>
          </cell>
        </row>
        <row r="19">
          <cell r="A19" t="str">
            <v>17</v>
          </cell>
          <cell r="B19">
            <v>101</v>
          </cell>
          <cell r="C19">
            <v>185</v>
          </cell>
          <cell r="D19">
            <v>0.35314685314685312</v>
          </cell>
          <cell r="E19">
            <v>286</v>
          </cell>
          <cell r="F19">
            <v>91</v>
          </cell>
          <cell r="G19">
            <v>167</v>
          </cell>
          <cell r="H19">
            <v>0.35271317829457366</v>
          </cell>
          <cell r="I19">
            <v>258</v>
          </cell>
          <cell r="J19">
            <v>85</v>
          </cell>
          <cell r="K19">
            <v>185</v>
          </cell>
          <cell r="L19">
            <v>0.31481481481481483</v>
          </cell>
          <cell r="M19">
            <v>270</v>
          </cell>
          <cell r="N19">
            <v>86</v>
          </cell>
          <cell r="O19">
            <v>175</v>
          </cell>
          <cell r="P19">
            <v>0.32950191570881227</v>
          </cell>
          <cell r="Q19">
            <v>261</v>
          </cell>
          <cell r="R19">
            <v>93</v>
          </cell>
          <cell r="S19">
            <v>163</v>
          </cell>
          <cell r="T19">
            <v>0.36328125</v>
          </cell>
          <cell r="U19">
            <v>256</v>
          </cell>
        </row>
        <row r="20">
          <cell r="A20" t="str">
            <v>18</v>
          </cell>
          <cell r="B20">
            <v>243</v>
          </cell>
          <cell r="C20">
            <v>191</v>
          </cell>
          <cell r="D20">
            <v>0.55990783410138245</v>
          </cell>
          <cell r="E20">
            <v>434</v>
          </cell>
          <cell r="F20">
            <v>211</v>
          </cell>
          <cell r="G20">
            <v>156</v>
          </cell>
          <cell r="H20">
            <v>0.57493188010899188</v>
          </cell>
          <cell r="I20">
            <v>367</v>
          </cell>
          <cell r="J20">
            <v>214</v>
          </cell>
          <cell r="K20">
            <v>171</v>
          </cell>
          <cell r="L20">
            <v>0.55584415584415581</v>
          </cell>
          <cell r="M20">
            <v>385</v>
          </cell>
          <cell r="N20">
            <v>250</v>
          </cell>
          <cell r="O20">
            <v>171</v>
          </cell>
          <cell r="P20">
            <v>0.59382422802850354</v>
          </cell>
          <cell r="Q20">
            <v>421</v>
          </cell>
          <cell r="R20">
            <v>254</v>
          </cell>
          <cell r="S20">
            <v>184</v>
          </cell>
          <cell r="T20">
            <v>0.57990867579908678</v>
          </cell>
          <cell r="U20">
            <v>438</v>
          </cell>
        </row>
        <row r="21">
          <cell r="A21" t="str">
            <v>19</v>
          </cell>
          <cell r="B21">
            <v>264</v>
          </cell>
          <cell r="C21">
            <v>288</v>
          </cell>
          <cell r="D21">
            <v>0.47826086956521741</v>
          </cell>
          <cell r="E21">
            <v>552</v>
          </cell>
          <cell r="F21">
            <v>227</v>
          </cell>
          <cell r="G21">
            <v>240</v>
          </cell>
          <cell r="H21">
            <v>0.48608137044967881</v>
          </cell>
          <cell r="I21">
            <v>467</v>
          </cell>
          <cell r="J21">
            <v>261</v>
          </cell>
          <cell r="K21">
            <v>268</v>
          </cell>
          <cell r="L21">
            <v>0.49338374291115311</v>
          </cell>
          <cell r="M21">
            <v>529</v>
          </cell>
          <cell r="N21">
            <v>266</v>
          </cell>
          <cell r="O21">
            <v>252</v>
          </cell>
          <cell r="P21">
            <v>0.51351351351351349</v>
          </cell>
          <cell r="Q21">
            <v>518</v>
          </cell>
          <cell r="R21">
            <v>290</v>
          </cell>
          <cell r="S21">
            <v>273</v>
          </cell>
          <cell r="T21">
            <v>0.51509769094138547</v>
          </cell>
          <cell r="U21">
            <v>563</v>
          </cell>
        </row>
        <row r="22">
          <cell r="A22" t="str">
            <v>20</v>
          </cell>
          <cell r="B22">
            <v>168</v>
          </cell>
          <cell r="C22">
            <v>142</v>
          </cell>
          <cell r="D22">
            <v>0.54193548387096779</v>
          </cell>
          <cell r="E22">
            <v>310</v>
          </cell>
          <cell r="F22">
            <v>166</v>
          </cell>
          <cell r="G22">
            <v>141</v>
          </cell>
          <cell r="H22">
            <v>0.54071661237785018</v>
          </cell>
          <cell r="I22">
            <v>307</v>
          </cell>
          <cell r="J22">
            <v>176</v>
          </cell>
          <cell r="K22">
            <v>120</v>
          </cell>
          <cell r="L22">
            <v>0.59459459459459463</v>
          </cell>
          <cell r="M22">
            <v>296</v>
          </cell>
          <cell r="N22">
            <v>191</v>
          </cell>
          <cell r="O22">
            <v>125</v>
          </cell>
          <cell r="P22">
            <v>0.60443037974683544</v>
          </cell>
          <cell r="Q22">
            <v>316</v>
          </cell>
          <cell r="R22">
            <v>160</v>
          </cell>
          <cell r="S22">
            <v>135</v>
          </cell>
          <cell r="T22">
            <v>0.5423728813559322</v>
          </cell>
          <cell r="U22">
            <v>295</v>
          </cell>
        </row>
        <row r="23">
          <cell r="A23" t="str">
            <v>21</v>
          </cell>
          <cell r="B23">
            <v>157</v>
          </cell>
          <cell r="C23">
            <v>147</v>
          </cell>
          <cell r="D23">
            <v>0.51644736842105265</v>
          </cell>
          <cell r="E23">
            <v>304</v>
          </cell>
          <cell r="F23">
            <v>158</v>
          </cell>
          <cell r="G23">
            <v>126</v>
          </cell>
          <cell r="H23">
            <v>0.55633802816901412</v>
          </cell>
          <cell r="I23">
            <v>284</v>
          </cell>
          <cell r="J23">
            <v>132</v>
          </cell>
          <cell r="K23">
            <v>108</v>
          </cell>
          <cell r="L23">
            <v>0.55000000000000004</v>
          </cell>
          <cell r="M23">
            <v>240</v>
          </cell>
          <cell r="N23">
            <v>141</v>
          </cell>
          <cell r="O23">
            <v>120</v>
          </cell>
          <cell r="P23">
            <v>0.54022988505747127</v>
          </cell>
          <cell r="Q23">
            <v>261</v>
          </cell>
          <cell r="R23">
            <v>152</v>
          </cell>
          <cell r="S23">
            <v>141</v>
          </cell>
          <cell r="T23">
            <v>0.51877133105802042</v>
          </cell>
          <cell r="U23">
            <v>293</v>
          </cell>
        </row>
        <row r="24">
          <cell r="A24" t="str">
            <v>22</v>
          </cell>
          <cell r="B24">
            <v>271</v>
          </cell>
          <cell r="C24">
            <v>289</v>
          </cell>
          <cell r="D24">
            <v>0.48392857142857143</v>
          </cell>
          <cell r="E24">
            <v>560</v>
          </cell>
          <cell r="F24">
            <v>229</v>
          </cell>
          <cell r="G24">
            <v>245</v>
          </cell>
          <cell r="H24">
            <v>0.4831223628691983</v>
          </cell>
          <cell r="I24">
            <v>474</v>
          </cell>
          <cell r="J24">
            <v>245</v>
          </cell>
          <cell r="K24">
            <v>266</v>
          </cell>
          <cell r="L24">
            <v>0.47945205479452052</v>
          </cell>
          <cell r="M24">
            <v>511</v>
          </cell>
          <cell r="N24">
            <v>251</v>
          </cell>
          <cell r="O24">
            <v>276</v>
          </cell>
          <cell r="P24">
            <v>0.47628083491461098</v>
          </cell>
          <cell r="Q24">
            <v>527</v>
          </cell>
          <cell r="R24">
            <v>261</v>
          </cell>
          <cell r="S24">
            <v>291</v>
          </cell>
          <cell r="T24">
            <v>0.47282608695652173</v>
          </cell>
          <cell r="U24">
            <v>552</v>
          </cell>
        </row>
        <row r="25">
          <cell r="A25" t="str">
            <v>23</v>
          </cell>
          <cell r="B25">
            <v>102</v>
          </cell>
          <cell r="C25">
            <v>150</v>
          </cell>
          <cell r="D25">
            <v>0.40476190476190477</v>
          </cell>
          <cell r="E25">
            <v>252</v>
          </cell>
          <cell r="F25">
            <v>102</v>
          </cell>
          <cell r="G25">
            <v>121</v>
          </cell>
          <cell r="H25">
            <v>0.45739910313901344</v>
          </cell>
          <cell r="I25">
            <v>223</v>
          </cell>
          <cell r="J25">
            <v>103</v>
          </cell>
          <cell r="K25">
            <v>120</v>
          </cell>
          <cell r="L25">
            <v>0.46188340807174888</v>
          </cell>
          <cell r="M25">
            <v>223</v>
          </cell>
          <cell r="N25">
            <v>117</v>
          </cell>
          <cell r="O25">
            <v>125</v>
          </cell>
          <cell r="P25">
            <v>0.48347107438016529</v>
          </cell>
          <cell r="Q25">
            <v>242</v>
          </cell>
          <cell r="R25">
            <v>133</v>
          </cell>
          <cell r="S25">
            <v>133</v>
          </cell>
          <cell r="T25">
            <v>0.5</v>
          </cell>
          <cell r="U25">
            <v>266</v>
          </cell>
        </row>
        <row r="26">
          <cell r="A26" t="str">
            <v>24</v>
          </cell>
          <cell r="B26">
            <v>89</v>
          </cell>
          <cell r="C26">
            <v>103</v>
          </cell>
          <cell r="D26">
            <v>0.46354166666666669</v>
          </cell>
          <cell r="E26">
            <v>192</v>
          </cell>
          <cell r="F26">
            <v>89</v>
          </cell>
          <cell r="G26">
            <v>98</v>
          </cell>
          <cell r="H26">
            <v>0.47593582887700536</v>
          </cell>
          <cell r="I26">
            <v>187</v>
          </cell>
          <cell r="J26">
            <v>99</v>
          </cell>
          <cell r="K26">
            <v>65</v>
          </cell>
          <cell r="L26">
            <v>0.60365853658536583</v>
          </cell>
          <cell r="M26">
            <v>164</v>
          </cell>
          <cell r="N26">
            <v>87</v>
          </cell>
          <cell r="O26">
            <v>88</v>
          </cell>
          <cell r="P26">
            <v>0.49714285714285716</v>
          </cell>
          <cell r="Q26">
            <v>175</v>
          </cell>
          <cell r="R26">
            <v>94</v>
          </cell>
          <cell r="S26">
            <v>101</v>
          </cell>
          <cell r="T26">
            <v>0.48205128205128206</v>
          </cell>
          <cell r="U26">
            <v>195</v>
          </cell>
        </row>
        <row r="27">
          <cell r="A27" t="str">
            <v>25</v>
          </cell>
          <cell r="B27">
            <v>73</v>
          </cell>
          <cell r="C27">
            <v>308</v>
          </cell>
          <cell r="D27">
            <v>0.19160104986876642</v>
          </cell>
          <cell r="E27">
            <v>381</v>
          </cell>
          <cell r="F27">
            <v>66</v>
          </cell>
          <cell r="G27">
            <v>240</v>
          </cell>
          <cell r="H27">
            <v>0.21568627450980393</v>
          </cell>
          <cell r="I27">
            <v>306</v>
          </cell>
          <cell r="J27">
            <v>57</v>
          </cell>
          <cell r="K27">
            <v>246</v>
          </cell>
          <cell r="L27">
            <v>0.18811881188118812</v>
          </cell>
          <cell r="M27">
            <v>303</v>
          </cell>
          <cell r="N27">
            <v>69</v>
          </cell>
          <cell r="O27">
            <v>237</v>
          </cell>
          <cell r="P27">
            <v>0.22549019607843138</v>
          </cell>
          <cell r="Q27">
            <v>306</v>
          </cell>
          <cell r="R27">
            <v>60</v>
          </cell>
          <cell r="S27">
            <v>276</v>
          </cell>
          <cell r="T27">
            <v>0.17857142857142858</v>
          </cell>
          <cell r="U27">
            <v>336</v>
          </cell>
        </row>
        <row r="28">
          <cell r="A28" t="str">
            <v>26</v>
          </cell>
          <cell r="B28">
            <v>147</v>
          </cell>
          <cell r="C28">
            <v>437</v>
          </cell>
          <cell r="D28">
            <v>0.25171232876712329</v>
          </cell>
          <cell r="E28">
            <v>584</v>
          </cell>
          <cell r="F28">
            <v>121</v>
          </cell>
          <cell r="G28">
            <v>352</v>
          </cell>
          <cell r="H28">
            <v>0.2558139534883721</v>
          </cell>
          <cell r="I28">
            <v>473</v>
          </cell>
          <cell r="J28">
            <v>129</v>
          </cell>
          <cell r="K28">
            <v>372</v>
          </cell>
          <cell r="L28">
            <v>0.25748502994011974</v>
          </cell>
          <cell r="M28">
            <v>501</v>
          </cell>
          <cell r="N28">
            <v>122</v>
          </cell>
          <cell r="O28">
            <v>342</v>
          </cell>
          <cell r="P28">
            <v>0.26293103448275862</v>
          </cell>
          <cell r="Q28">
            <v>464</v>
          </cell>
          <cell r="R28">
            <v>142</v>
          </cell>
          <cell r="S28">
            <v>383</v>
          </cell>
          <cell r="T28">
            <v>0.27047619047619048</v>
          </cell>
          <cell r="U28">
            <v>525</v>
          </cell>
        </row>
        <row r="29">
          <cell r="A29" t="str">
            <v>27</v>
          </cell>
          <cell r="B29">
            <v>223</v>
          </cell>
          <cell r="C29">
            <v>708</v>
          </cell>
          <cell r="D29">
            <v>0.23952738990332975</v>
          </cell>
          <cell r="E29">
            <v>931</v>
          </cell>
          <cell r="F29">
            <v>225</v>
          </cell>
          <cell r="G29">
            <v>617</v>
          </cell>
          <cell r="H29">
            <v>0.26722090261282661</v>
          </cell>
          <cell r="I29">
            <v>842</v>
          </cell>
          <cell r="J29">
            <v>181</v>
          </cell>
          <cell r="K29">
            <v>685</v>
          </cell>
          <cell r="L29">
            <v>0.20900692840646651</v>
          </cell>
          <cell r="M29">
            <v>866</v>
          </cell>
          <cell r="N29">
            <v>177</v>
          </cell>
          <cell r="O29">
            <v>634</v>
          </cell>
          <cell r="P29">
            <v>0.21824907521578299</v>
          </cell>
          <cell r="Q29">
            <v>811</v>
          </cell>
          <cell r="R29">
            <v>181</v>
          </cell>
          <cell r="S29">
            <v>631</v>
          </cell>
          <cell r="T29">
            <v>0.2229064039408867</v>
          </cell>
          <cell r="U29">
            <v>812</v>
          </cell>
        </row>
        <row r="30">
          <cell r="A30" t="str">
            <v>28</v>
          </cell>
          <cell r="B30">
            <v>195</v>
          </cell>
          <cell r="C30">
            <v>475</v>
          </cell>
          <cell r="D30">
            <v>0.29104477611940299</v>
          </cell>
          <cell r="E30">
            <v>670</v>
          </cell>
          <cell r="F30">
            <v>140</v>
          </cell>
          <cell r="G30">
            <v>382</v>
          </cell>
          <cell r="H30">
            <v>0.26819923371647508</v>
          </cell>
          <cell r="I30">
            <v>522</v>
          </cell>
          <cell r="J30">
            <v>163</v>
          </cell>
          <cell r="K30">
            <v>396</v>
          </cell>
          <cell r="L30">
            <v>0.29159212880143115</v>
          </cell>
          <cell r="M30">
            <v>559</v>
          </cell>
          <cell r="N30">
            <v>148</v>
          </cell>
          <cell r="O30">
            <v>384</v>
          </cell>
          <cell r="P30">
            <v>0.2781954887218045</v>
          </cell>
          <cell r="Q30">
            <v>532</v>
          </cell>
          <cell r="R30">
            <v>163</v>
          </cell>
          <cell r="S30">
            <v>379</v>
          </cell>
          <cell r="T30">
            <v>0.30073800738007378</v>
          </cell>
          <cell r="U30">
            <v>542</v>
          </cell>
        </row>
        <row r="31">
          <cell r="A31" t="str">
            <v>29</v>
          </cell>
          <cell r="B31">
            <v>44</v>
          </cell>
          <cell r="C31">
            <v>151</v>
          </cell>
          <cell r="D31">
            <v>0.22564102564102564</v>
          </cell>
          <cell r="E31">
            <v>195</v>
          </cell>
          <cell r="F31">
            <v>36</v>
          </cell>
          <cell r="G31">
            <v>107</v>
          </cell>
          <cell r="H31">
            <v>0.25174825174825177</v>
          </cell>
          <cell r="I31">
            <v>143</v>
          </cell>
          <cell r="J31">
            <v>38</v>
          </cell>
          <cell r="K31">
            <v>125</v>
          </cell>
          <cell r="L31">
            <v>0.23312883435582821</v>
          </cell>
          <cell r="M31">
            <v>163</v>
          </cell>
          <cell r="N31">
            <v>38</v>
          </cell>
          <cell r="O31">
            <v>114</v>
          </cell>
          <cell r="P31">
            <v>0.25</v>
          </cell>
          <cell r="Q31">
            <v>152</v>
          </cell>
          <cell r="R31">
            <v>37</v>
          </cell>
          <cell r="S31">
            <v>128</v>
          </cell>
          <cell r="T31">
            <v>0.22424242424242424</v>
          </cell>
          <cell r="U31">
            <v>165</v>
          </cell>
        </row>
        <row r="32">
          <cell r="A32" t="str">
            <v>30</v>
          </cell>
          <cell r="B32">
            <v>86</v>
          </cell>
          <cell r="C32">
            <v>240</v>
          </cell>
          <cell r="D32">
            <v>0.26380368098159507</v>
          </cell>
          <cell r="E32">
            <v>326</v>
          </cell>
          <cell r="F32">
            <v>57</v>
          </cell>
          <cell r="G32">
            <v>182</v>
          </cell>
          <cell r="H32">
            <v>0.2384937238493724</v>
          </cell>
          <cell r="I32">
            <v>239</v>
          </cell>
          <cell r="J32">
            <v>61</v>
          </cell>
          <cell r="K32">
            <v>200</v>
          </cell>
          <cell r="L32">
            <v>0.23371647509578544</v>
          </cell>
          <cell r="M32">
            <v>261</v>
          </cell>
          <cell r="N32">
            <v>61</v>
          </cell>
          <cell r="O32">
            <v>184</v>
          </cell>
          <cell r="P32">
            <v>0.24897959183673468</v>
          </cell>
          <cell r="Q32">
            <v>245</v>
          </cell>
          <cell r="R32">
            <v>75</v>
          </cell>
          <cell r="S32">
            <v>176</v>
          </cell>
          <cell r="T32">
            <v>0.29880478087649404</v>
          </cell>
          <cell r="U32">
            <v>251</v>
          </cell>
        </row>
        <row r="33">
          <cell r="A33" t="str">
            <v>31</v>
          </cell>
          <cell r="B33">
            <v>245</v>
          </cell>
          <cell r="C33">
            <v>327</v>
          </cell>
          <cell r="D33">
            <v>0.42832167832167833</v>
          </cell>
          <cell r="E33">
            <v>572</v>
          </cell>
          <cell r="F33">
            <v>214</v>
          </cell>
          <cell r="G33">
            <v>271</v>
          </cell>
          <cell r="H33">
            <v>0.44123711340206184</v>
          </cell>
          <cell r="I33">
            <v>485</v>
          </cell>
          <cell r="J33">
            <v>214</v>
          </cell>
          <cell r="K33">
            <v>260</v>
          </cell>
          <cell r="L33">
            <v>0.45147679324894513</v>
          </cell>
          <cell r="M33">
            <v>474</v>
          </cell>
          <cell r="N33">
            <v>212</v>
          </cell>
          <cell r="O33">
            <v>303</v>
          </cell>
          <cell r="P33">
            <v>0.4116504854368932</v>
          </cell>
          <cell r="Q33">
            <v>515</v>
          </cell>
          <cell r="R33">
            <v>186</v>
          </cell>
          <cell r="S33">
            <v>252</v>
          </cell>
          <cell r="T33">
            <v>0.42465753424657532</v>
          </cell>
          <cell r="U33">
            <v>438</v>
          </cell>
        </row>
        <row r="34">
          <cell r="A34" t="str">
            <v>32</v>
          </cell>
          <cell r="B34">
            <v>253</v>
          </cell>
          <cell r="C34">
            <v>321</v>
          </cell>
          <cell r="D34">
            <v>0.44076655052264807</v>
          </cell>
          <cell r="E34">
            <v>574</v>
          </cell>
          <cell r="F34">
            <v>220</v>
          </cell>
          <cell r="G34">
            <v>294</v>
          </cell>
          <cell r="H34">
            <v>0.42801556420233461</v>
          </cell>
          <cell r="I34">
            <v>514</v>
          </cell>
          <cell r="J34">
            <v>206</v>
          </cell>
          <cell r="K34">
            <v>272</v>
          </cell>
          <cell r="L34">
            <v>0.43096234309623432</v>
          </cell>
          <cell r="M34">
            <v>478</v>
          </cell>
          <cell r="N34">
            <v>183</v>
          </cell>
          <cell r="O34">
            <v>286</v>
          </cell>
          <cell r="P34">
            <v>0.39019189765458423</v>
          </cell>
          <cell r="Q34">
            <v>469</v>
          </cell>
          <cell r="R34">
            <v>178</v>
          </cell>
          <cell r="S34">
            <v>219</v>
          </cell>
          <cell r="T34">
            <v>0.44836272040302266</v>
          </cell>
          <cell r="U34">
            <v>397</v>
          </cell>
        </row>
        <row r="35">
          <cell r="A35" t="str">
            <v>33</v>
          </cell>
          <cell r="B35">
            <v>208</v>
          </cell>
          <cell r="C35">
            <v>323</v>
          </cell>
          <cell r="D35">
            <v>0.39171374764595102</v>
          </cell>
          <cell r="E35">
            <v>531</v>
          </cell>
          <cell r="F35">
            <v>168</v>
          </cell>
          <cell r="G35">
            <v>280</v>
          </cell>
          <cell r="H35">
            <v>0.375</v>
          </cell>
          <cell r="I35">
            <v>448</v>
          </cell>
          <cell r="J35">
            <v>189</v>
          </cell>
          <cell r="K35">
            <v>274</v>
          </cell>
          <cell r="L35">
            <v>0.40820734341252701</v>
          </cell>
          <cell r="M35">
            <v>463</v>
          </cell>
          <cell r="N35">
            <v>161</v>
          </cell>
          <cell r="O35">
            <v>256</v>
          </cell>
          <cell r="P35">
            <v>0.38609112709832133</v>
          </cell>
          <cell r="Q35">
            <v>417</v>
          </cell>
          <cell r="R35">
            <v>176</v>
          </cell>
          <cell r="S35">
            <v>264</v>
          </cell>
          <cell r="T35">
            <v>0.4</v>
          </cell>
          <cell r="U35">
            <v>440</v>
          </cell>
        </row>
        <row r="36">
          <cell r="A36" t="str">
            <v>34</v>
          </cell>
          <cell r="B36">
            <v>35</v>
          </cell>
          <cell r="C36">
            <v>129</v>
          </cell>
          <cell r="D36">
            <v>0.21341463414634146</v>
          </cell>
          <cell r="E36">
            <v>164</v>
          </cell>
          <cell r="F36">
            <v>21</v>
          </cell>
          <cell r="G36">
            <v>63</v>
          </cell>
          <cell r="H36">
            <v>0.25</v>
          </cell>
          <cell r="I36">
            <v>84</v>
          </cell>
          <cell r="J36">
            <v>32</v>
          </cell>
          <cell r="K36">
            <v>80</v>
          </cell>
          <cell r="L36">
            <v>0.2857142857142857</v>
          </cell>
          <cell r="M36">
            <v>112</v>
          </cell>
          <cell r="N36">
            <v>34</v>
          </cell>
          <cell r="O36">
            <v>56</v>
          </cell>
          <cell r="P36">
            <v>0.37777777777777777</v>
          </cell>
          <cell r="Q36">
            <v>90</v>
          </cell>
          <cell r="R36">
            <v>44</v>
          </cell>
          <cell r="S36">
            <v>89</v>
          </cell>
          <cell r="T36">
            <v>0.33082706766917291</v>
          </cell>
          <cell r="U36">
            <v>133</v>
          </cell>
        </row>
        <row r="37">
          <cell r="A37" t="str">
            <v>35</v>
          </cell>
          <cell r="B37">
            <v>97</v>
          </cell>
          <cell r="C37">
            <v>139</v>
          </cell>
          <cell r="D37">
            <v>0.41101694915254239</v>
          </cell>
          <cell r="E37">
            <v>236</v>
          </cell>
          <cell r="F37">
            <v>80</v>
          </cell>
          <cell r="G37">
            <v>124</v>
          </cell>
          <cell r="H37">
            <v>0.39215686274509803</v>
          </cell>
          <cell r="I37">
            <v>204</v>
          </cell>
          <cell r="J37">
            <v>101</v>
          </cell>
          <cell r="K37">
            <v>144</v>
          </cell>
          <cell r="L37">
            <v>0.41224489795918368</v>
          </cell>
          <cell r="M37">
            <v>245</v>
          </cell>
          <cell r="N37">
            <v>94</v>
          </cell>
          <cell r="O37">
            <v>131</v>
          </cell>
          <cell r="P37">
            <v>0.4177777777777778</v>
          </cell>
          <cell r="Q37">
            <v>225</v>
          </cell>
          <cell r="R37">
            <v>95</v>
          </cell>
          <cell r="S37">
            <v>106</v>
          </cell>
          <cell r="T37">
            <v>0.47263681592039802</v>
          </cell>
          <cell r="U37">
            <v>201</v>
          </cell>
        </row>
        <row r="38">
          <cell r="A38" t="str">
            <v>36</v>
          </cell>
          <cell r="B38">
            <v>97</v>
          </cell>
          <cell r="C38">
            <v>135</v>
          </cell>
          <cell r="D38">
            <v>0.41810344827586204</v>
          </cell>
          <cell r="E38">
            <v>232</v>
          </cell>
          <cell r="F38">
            <v>87</v>
          </cell>
          <cell r="G38">
            <v>140</v>
          </cell>
          <cell r="H38">
            <v>0.38325991189427311</v>
          </cell>
          <cell r="I38">
            <v>227</v>
          </cell>
          <cell r="J38">
            <v>115</v>
          </cell>
          <cell r="K38">
            <v>157</v>
          </cell>
          <cell r="L38">
            <v>0.42279411764705882</v>
          </cell>
          <cell r="M38">
            <v>272</v>
          </cell>
          <cell r="N38">
            <v>96</v>
          </cell>
          <cell r="O38">
            <v>139</v>
          </cell>
          <cell r="P38">
            <v>0.40851063829787232</v>
          </cell>
          <cell r="Q38">
            <v>235</v>
          </cell>
          <cell r="R38">
            <v>109</v>
          </cell>
          <cell r="S38">
            <v>123</v>
          </cell>
          <cell r="T38">
            <v>0.46982758620689657</v>
          </cell>
          <cell r="U38">
            <v>232</v>
          </cell>
        </row>
        <row r="39">
          <cell r="A39" t="str">
            <v>37</v>
          </cell>
          <cell r="B39">
            <v>63</v>
          </cell>
          <cell r="C39">
            <v>104</v>
          </cell>
          <cell r="D39">
            <v>0.3772455089820359</v>
          </cell>
          <cell r="E39">
            <v>167</v>
          </cell>
          <cell r="F39">
            <v>43</v>
          </cell>
          <cell r="G39">
            <v>75</v>
          </cell>
          <cell r="H39">
            <v>0.36440677966101692</v>
          </cell>
          <cell r="I39">
            <v>118</v>
          </cell>
          <cell r="J39">
            <v>55</v>
          </cell>
          <cell r="K39">
            <v>95</v>
          </cell>
          <cell r="L39">
            <v>0.36666666666666664</v>
          </cell>
          <cell r="M39">
            <v>150</v>
          </cell>
          <cell r="N39">
            <v>46</v>
          </cell>
          <cell r="O39">
            <v>83</v>
          </cell>
          <cell r="P39">
            <v>0.35658914728682173</v>
          </cell>
          <cell r="Q39">
            <v>129</v>
          </cell>
          <cell r="R39">
            <v>58</v>
          </cell>
          <cell r="S39">
            <v>71</v>
          </cell>
          <cell r="T39">
            <v>0.44961240310077522</v>
          </cell>
          <cell r="U39">
            <v>129</v>
          </cell>
        </row>
        <row r="40">
          <cell r="A40" t="str">
            <v>60</v>
          </cell>
          <cell r="B40">
            <v>140</v>
          </cell>
          <cell r="C40">
            <v>478</v>
          </cell>
          <cell r="D40">
            <v>0.22653721682847897</v>
          </cell>
          <cell r="E40">
            <v>618</v>
          </cell>
          <cell r="F40">
            <v>126</v>
          </cell>
          <cell r="G40">
            <v>461</v>
          </cell>
          <cell r="H40">
            <v>0.21465076660988075</v>
          </cell>
          <cell r="I40">
            <v>587</v>
          </cell>
          <cell r="J40">
            <v>128</v>
          </cell>
          <cell r="K40">
            <v>494</v>
          </cell>
          <cell r="L40">
            <v>0.20578778135048231</v>
          </cell>
          <cell r="M40">
            <v>622</v>
          </cell>
          <cell r="N40">
            <v>109</v>
          </cell>
          <cell r="O40">
            <v>440</v>
          </cell>
          <cell r="P40">
            <v>0.19854280510018216</v>
          </cell>
          <cell r="Q40">
            <v>549</v>
          </cell>
          <cell r="R40">
            <v>118</v>
          </cell>
          <cell r="S40">
            <v>474</v>
          </cell>
          <cell r="T40">
            <v>0.19932432432432431</v>
          </cell>
          <cell r="U40">
            <v>592</v>
          </cell>
        </row>
        <row r="41">
          <cell r="A41" t="str">
            <v>61</v>
          </cell>
          <cell r="B41">
            <v>122</v>
          </cell>
          <cell r="C41">
            <v>476</v>
          </cell>
          <cell r="D41">
            <v>0.20401337792642141</v>
          </cell>
          <cell r="E41">
            <v>598</v>
          </cell>
          <cell r="F41">
            <v>120</v>
          </cell>
          <cell r="G41">
            <v>426</v>
          </cell>
          <cell r="H41">
            <v>0.21978021978021978</v>
          </cell>
          <cell r="I41">
            <v>546</v>
          </cell>
          <cell r="J41">
            <v>130</v>
          </cell>
          <cell r="K41">
            <v>474</v>
          </cell>
          <cell r="L41">
            <v>0.21523178807947019</v>
          </cell>
          <cell r="M41">
            <v>604</v>
          </cell>
          <cell r="N41">
            <v>127</v>
          </cell>
          <cell r="O41">
            <v>424</v>
          </cell>
          <cell r="P41">
            <v>0.23049001814882034</v>
          </cell>
          <cell r="Q41">
            <v>551</v>
          </cell>
          <cell r="R41">
            <v>112</v>
          </cell>
          <cell r="S41">
            <v>433</v>
          </cell>
          <cell r="T41">
            <v>0.20550458715596331</v>
          </cell>
          <cell r="U41">
            <v>545</v>
          </cell>
        </row>
        <row r="42">
          <cell r="A42" t="str">
            <v>62</v>
          </cell>
          <cell r="B42">
            <v>136</v>
          </cell>
          <cell r="C42">
            <v>258</v>
          </cell>
          <cell r="D42">
            <v>0.34517766497461927</v>
          </cell>
          <cell r="E42">
            <v>394</v>
          </cell>
          <cell r="F42">
            <v>127</v>
          </cell>
          <cell r="G42">
            <v>235</v>
          </cell>
          <cell r="H42">
            <v>0.35082872928176795</v>
          </cell>
          <cell r="I42">
            <v>362</v>
          </cell>
          <cell r="J42">
            <v>128</v>
          </cell>
          <cell r="K42">
            <v>257</v>
          </cell>
          <cell r="L42">
            <v>0.33246753246753247</v>
          </cell>
          <cell r="M42">
            <v>385</v>
          </cell>
          <cell r="N42">
            <v>125</v>
          </cell>
          <cell r="O42">
            <v>247</v>
          </cell>
          <cell r="P42">
            <v>0.33602150537634407</v>
          </cell>
          <cell r="Q42">
            <v>372</v>
          </cell>
          <cell r="R42">
            <v>115</v>
          </cell>
          <cell r="S42">
            <v>238</v>
          </cell>
          <cell r="T42">
            <v>0.32577903682719545</v>
          </cell>
          <cell r="U42">
            <v>353</v>
          </cell>
        </row>
        <row r="43">
          <cell r="A43" t="str">
            <v>63</v>
          </cell>
          <cell r="B43">
            <v>99</v>
          </cell>
          <cell r="C43">
            <v>384</v>
          </cell>
          <cell r="D43">
            <v>0.20496894409937888</v>
          </cell>
          <cell r="E43">
            <v>483</v>
          </cell>
          <cell r="F43">
            <v>72</v>
          </cell>
          <cell r="G43">
            <v>314</v>
          </cell>
          <cell r="H43">
            <v>0.18652849740932642</v>
          </cell>
          <cell r="I43">
            <v>386</v>
          </cell>
          <cell r="J43">
            <v>83</v>
          </cell>
          <cell r="K43">
            <v>363</v>
          </cell>
          <cell r="L43">
            <v>0.18609865470852019</v>
          </cell>
          <cell r="M43">
            <v>446</v>
          </cell>
          <cell r="N43">
            <v>64</v>
          </cell>
          <cell r="O43">
            <v>318</v>
          </cell>
          <cell r="P43">
            <v>0.16753926701570682</v>
          </cell>
          <cell r="Q43">
            <v>382</v>
          </cell>
          <cell r="R43">
            <v>81</v>
          </cell>
          <cell r="S43">
            <v>374</v>
          </cell>
          <cell r="T43">
            <v>0.17802197802197803</v>
          </cell>
          <cell r="U43">
            <v>455</v>
          </cell>
        </row>
        <row r="44">
          <cell r="A44" t="str">
            <v>64</v>
          </cell>
          <cell r="B44">
            <v>647</v>
          </cell>
          <cell r="C44">
            <v>486</v>
          </cell>
          <cell r="D44">
            <v>0.57105030891438657</v>
          </cell>
          <cell r="E44">
            <v>1133</v>
          </cell>
          <cell r="F44">
            <v>556</v>
          </cell>
          <cell r="G44">
            <v>384</v>
          </cell>
          <cell r="H44">
            <v>0.59148936170212763</v>
          </cell>
          <cell r="I44">
            <v>940</v>
          </cell>
          <cell r="J44">
            <v>537</v>
          </cell>
          <cell r="K44">
            <v>401</v>
          </cell>
          <cell r="L44">
            <v>0.57249466950959493</v>
          </cell>
          <cell r="M44">
            <v>938</v>
          </cell>
          <cell r="N44">
            <v>533</v>
          </cell>
          <cell r="O44">
            <v>369</v>
          </cell>
          <cell r="P44">
            <v>0.59090909090909094</v>
          </cell>
          <cell r="Q44">
            <v>902</v>
          </cell>
          <cell r="R44">
            <v>552</v>
          </cell>
          <cell r="S44">
            <v>360</v>
          </cell>
          <cell r="T44">
            <v>0.60526315789473684</v>
          </cell>
          <cell r="U44">
            <v>912</v>
          </cell>
        </row>
        <row r="45">
          <cell r="A45" t="str">
            <v>65</v>
          </cell>
          <cell r="B45">
            <v>621</v>
          </cell>
          <cell r="C45">
            <v>422</v>
          </cell>
          <cell r="D45">
            <v>0.59539789069990412</v>
          </cell>
          <cell r="E45">
            <v>1043</v>
          </cell>
          <cell r="F45">
            <v>518</v>
          </cell>
          <cell r="G45">
            <v>328</v>
          </cell>
          <cell r="H45">
            <v>0.61229314420803782</v>
          </cell>
          <cell r="I45">
            <v>846</v>
          </cell>
          <cell r="J45">
            <v>500</v>
          </cell>
          <cell r="K45">
            <v>311</v>
          </cell>
          <cell r="L45">
            <v>0.61652281134401976</v>
          </cell>
          <cell r="M45">
            <v>811</v>
          </cell>
          <cell r="N45">
            <v>501</v>
          </cell>
          <cell r="O45">
            <v>321</v>
          </cell>
          <cell r="P45">
            <v>0.60948905109489049</v>
          </cell>
          <cell r="Q45">
            <v>822</v>
          </cell>
          <cell r="R45">
            <v>509</v>
          </cell>
          <cell r="S45">
            <v>310</v>
          </cell>
          <cell r="T45">
            <v>0.6214896214896215</v>
          </cell>
          <cell r="U45">
            <v>819</v>
          </cell>
        </row>
        <row r="46">
          <cell r="A46" t="str">
            <v>66</v>
          </cell>
          <cell r="B46">
            <v>377</v>
          </cell>
          <cell r="C46">
            <v>298</v>
          </cell>
          <cell r="D46">
            <v>0.55851851851851853</v>
          </cell>
          <cell r="E46">
            <v>675</v>
          </cell>
          <cell r="F46">
            <v>333</v>
          </cell>
          <cell r="G46">
            <v>225</v>
          </cell>
          <cell r="H46">
            <v>0.59677419354838712</v>
          </cell>
          <cell r="I46">
            <v>558</v>
          </cell>
          <cell r="J46">
            <v>266</v>
          </cell>
          <cell r="K46">
            <v>205</v>
          </cell>
          <cell r="L46">
            <v>0.56475583864118895</v>
          </cell>
          <cell r="M46">
            <v>471</v>
          </cell>
          <cell r="N46">
            <v>303</v>
          </cell>
          <cell r="O46">
            <v>208</v>
          </cell>
          <cell r="P46">
            <v>0.59295499021526421</v>
          </cell>
          <cell r="Q46">
            <v>511</v>
          </cell>
          <cell r="R46">
            <v>304</v>
          </cell>
          <cell r="S46">
            <v>207</v>
          </cell>
          <cell r="T46">
            <v>0.59491193737769077</v>
          </cell>
          <cell r="U46">
            <v>511</v>
          </cell>
        </row>
        <row r="47">
          <cell r="A47" t="str">
            <v>67</v>
          </cell>
          <cell r="B47">
            <v>270</v>
          </cell>
          <cell r="C47">
            <v>229</v>
          </cell>
          <cell r="D47">
            <v>0.5410821643286573</v>
          </cell>
          <cell r="E47">
            <v>499</v>
          </cell>
          <cell r="F47">
            <v>221</v>
          </cell>
          <cell r="G47">
            <v>183</v>
          </cell>
          <cell r="H47">
            <v>0.54702970297029707</v>
          </cell>
          <cell r="I47">
            <v>404</v>
          </cell>
          <cell r="J47">
            <v>252</v>
          </cell>
          <cell r="K47">
            <v>240</v>
          </cell>
          <cell r="L47">
            <v>0.51219512195121952</v>
          </cell>
          <cell r="M47">
            <v>492</v>
          </cell>
          <cell r="N47">
            <v>234</v>
          </cell>
          <cell r="O47">
            <v>190</v>
          </cell>
          <cell r="P47">
            <v>0.55188679245283023</v>
          </cell>
          <cell r="Q47">
            <v>424</v>
          </cell>
          <cell r="R47">
            <v>273</v>
          </cell>
          <cell r="S47">
            <v>219</v>
          </cell>
          <cell r="T47">
            <v>0.55487804878048785</v>
          </cell>
          <cell r="U47">
            <v>492</v>
          </cell>
        </row>
        <row r="48">
          <cell r="A48" t="str">
            <v>68</v>
          </cell>
          <cell r="B48">
            <v>314</v>
          </cell>
          <cell r="C48">
            <v>232</v>
          </cell>
          <cell r="D48">
            <v>0.57509157509157505</v>
          </cell>
          <cell r="E48">
            <v>546</v>
          </cell>
          <cell r="F48">
            <v>262</v>
          </cell>
          <cell r="G48">
            <v>199</v>
          </cell>
          <cell r="H48">
            <v>0.5683297180043384</v>
          </cell>
          <cell r="I48">
            <v>461</v>
          </cell>
          <cell r="J48">
            <v>262</v>
          </cell>
          <cell r="K48">
            <v>193</v>
          </cell>
          <cell r="L48">
            <v>0.57582417582417578</v>
          </cell>
          <cell r="M48">
            <v>455</v>
          </cell>
          <cell r="N48">
            <v>267</v>
          </cell>
          <cell r="O48">
            <v>191</v>
          </cell>
          <cell r="P48">
            <v>0.58296943231441045</v>
          </cell>
          <cell r="Q48">
            <v>458</v>
          </cell>
          <cell r="R48">
            <v>275</v>
          </cell>
          <cell r="S48">
            <v>203</v>
          </cell>
          <cell r="T48">
            <v>0.57531380753138073</v>
          </cell>
          <cell r="U48">
            <v>478</v>
          </cell>
        </row>
        <row r="49">
          <cell r="A49" t="str">
            <v>69</v>
          </cell>
          <cell r="B49">
            <v>214</v>
          </cell>
          <cell r="C49">
            <v>172</v>
          </cell>
          <cell r="D49">
            <v>0.55440414507772018</v>
          </cell>
          <cell r="E49">
            <v>386</v>
          </cell>
          <cell r="F49">
            <v>153</v>
          </cell>
          <cell r="G49">
            <v>119</v>
          </cell>
          <cell r="H49">
            <v>0.5625</v>
          </cell>
          <cell r="I49">
            <v>272</v>
          </cell>
          <cell r="J49">
            <v>137</v>
          </cell>
          <cell r="K49">
            <v>131</v>
          </cell>
          <cell r="L49">
            <v>0.51119402985074625</v>
          </cell>
          <cell r="M49">
            <v>268</v>
          </cell>
          <cell r="N49">
            <v>171</v>
          </cell>
          <cell r="O49">
            <v>119</v>
          </cell>
          <cell r="P49">
            <v>0.58965517241379306</v>
          </cell>
          <cell r="Q49">
            <v>290</v>
          </cell>
          <cell r="R49">
            <v>141</v>
          </cell>
          <cell r="S49">
            <v>139</v>
          </cell>
          <cell r="T49">
            <v>0.50357142857142856</v>
          </cell>
          <cell r="U49">
            <v>280</v>
          </cell>
        </row>
        <row r="50">
          <cell r="A50" t="str">
            <v>70</v>
          </cell>
          <cell r="B50">
            <v>226</v>
          </cell>
          <cell r="C50">
            <v>182</v>
          </cell>
          <cell r="D50">
            <v>0.55392156862745101</v>
          </cell>
          <cell r="E50">
            <v>408</v>
          </cell>
          <cell r="F50">
            <v>174</v>
          </cell>
          <cell r="G50">
            <v>164</v>
          </cell>
          <cell r="H50">
            <v>0.51479289940828399</v>
          </cell>
          <cell r="I50">
            <v>338</v>
          </cell>
          <cell r="J50">
            <v>192</v>
          </cell>
          <cell r="K50">
            <v>161</v>
          </cell>
          <cell r="L50">
            <v>0.5439093484419264</v>
          </cell>
          <cell r="M50">
            <v>353</v>
          </cell>
          <cell r="N50">
            <v>197</v>
          </cell>
          <cell r="O50">
            <v>132</v>
          </cell>
          <cell r="P50">
            <v>0.59878419452887544</v>
          </cell>
          <cell r="Q50">
            <v>329</v>
          </cell>
          <cell r="R50">
            <v>227</v>
          </cell>
          <cell r="S50">
            <v>147</v>
          </cell>
          <cell r="T50">
            <v>0.60695187165775399</v>
          </cell>
          <cell r="U50">
            <v>374</v>
          </cell>
        </row>
        <row r="51">
          <cell r="A51" t="str">
            <v>71</v>
          </cell>
          <cell r="B51">
            <v>176</v>
          </cell>
          <cell r="C51">
            <v>172</v>
          </cell>
          <cell r="D51">
            <v>0.50574712643678166</v>
          </cell>
          <cell r="E51">
            <v>348</v>
          </cell>
          <cell r="F51">
            <v>151</v>
          </cell>
          <cell r="G51">
            <v>124</v>
          </cell>
          <cell r="H51">
            <v>0.54909090909090907</v>
          </cell>
          <cell r="I51">
            <v>275</v>
          </cell>
          <cell r="J51">
            <v>158</v>
          </cell>
          <cell r="K51">
            <v>129</v>
          </cell>
          <cell r="L51">
            <v>0.55052264808362372</v>
          </cell>
          <cell r="M51">
            <v>287</v>
          </cell>
          <cell r="N51">
            <v>165</v>
          </cell>
          <cell r="O51">
            <v>142</v>
          </cell>
          <cell r="P51">
            <v>0.53745928338762217</v>
          </cell>
          <cell r="Q51">
            <v>307</v>
          </cell>
          <cell r="R51">
            <v>177</v>
          </cell>
          <cell r="S51">
            <v>169</v>
          </cell>
          <cell r="T51">
            <v>0.51156069364161849</v>
          </cell>
          <cell r="U51">
            <v>346</v>
          </cell>
        </row>
        <row r="52">
          <cell r="A52" t="str">
            <v>72</v>
          </cell>
          <cell r="B52">
            <v>52</v>
          </cell>
          <cell r="C52">
            <v>81</v>
          </cell>
          <cell r="D52">
            <v>0.39097744360902253</v>
          </cell>
          <cell r="E52">
            <v>133</v>
          </cell>
          <cell r="F52">
            <v>35</v>
          </cell>
          <cell r="G52">
            <v>68</v>
          </cell>
          <cell r="H52">
            <v>0.33980582524271846</v>
          </cell>
          <cell r="I52">
            <v>103</v>
          </cell>
          <cell r="J52">
            <v>45</v>
          </cell>
          <cell r="K52">
            <v>81</v>
          </cell>
          <cell r="L52">
            <v>0.35714285714285715</v>
          </cell>
          <cell r="M52">
            <v>126</v>
          </cell>
          <cell r="N52">
            <v>48</v>
          </cell>
          <cell r="O52">
            <v>75</v>
          </cell>
          <cell r="P52">
            <v>0.3902439024390244</v>
          </cell>
          <cell r="Q52">
            <v>123</v>
          </cell>
          <cell r="R52">
            <v>36</v>
          </cell>
          <cell r="S52">
            <v>66</v>
          </cell>
          <cell r="T52">
            <v>0.35294117647058826</v>
          </cell>
          <cell r="U52">
            <v>102</v>
          </cell>
        </row>
        <row r="53">
          <cell r="A53" t="str">
            <v>73</v>
          </cell>
          <cell r="B53">
            <v>23</v>
          </cell>
          <cell r="C53">
            <v>27</v>
          </cell>
          <cell r="D53">
            <v>0.46</v>
          </cell>
          <cell r="E53">
            <v>50</v>
          </cell>
          <cell r="F53">
            <v>19</v>
          </cell>
          <cell r="G53">
            <v>21</v>
          </cell>
          <cell r="H53">
            <v>0.47499999999999998</v>
          </cell>
          <cell r="I53">
            <v>40</v>
          </cell>
          <cell r="J53">
            <v>14</v>
          </cell>
          <cell r="K53">
            <v>15</v>
          </cell>
          <cell r="L53">
            <v>0.48275862068965519</v>
          </cell>
          <cell r="M53">
            <v>29</v>
          </cell>
          <cell r="N53">
            <v>21</v>
          </cell>
          <cell r="O53">
            <v>24</v>
          </cell>
          <cell r="P53">
            <v>0.46666666666666667</v>
          </cell>
          <cell r="Q53">
            <v>45</v>
          </cell>
          <cell r="R53">
            <v>19</v>
          </cell>
          <cell r="S53">
            <v>20</v>
          </cell>
          <cell r="T53">
            <v>0.48717948717948717</v>
          </cell>
          <cell r="U53">
            <v>39</v>
          </cell>
        </row>
        <row r="54">
          <cell r="A54" t="str">
            <v>74</v>
          </cell>
          <cell r="B54">
            <v>86</v>
          </cell>
          <cell r="C54">
            <v>164</v>
          </cell>
          <cell r="D54">
            <v>0.34399999999999997</v>
          </cell>
          <cell r="E54">
            <v>250</v>
          </cell>
          <cell r="F54">
            <v>68</v>
          </cell>
          <cell r="G54">
            <v>136</v>
          </cell>
          <cell r="H54">
            <v>0.33333333333333331</v>
          </cell>
          <cell r="I54">
            <v>204</v>
          </cell>
          <cell r="J54">
            <v>83</v>
          </cell>
          <cell r="K54">
            <v>111</v>
          </cell>
          <cell r="L54">
            <v>0.42783505154639173</v>
          </cell>
          <cell r="M54">
            <v>194</v>
          </cell>
          <cell r="N54">
            <v>81</v>
          </cell>
          <cell r="O54">
            <v>134</v>
          </cell>
          <cell r="P54">
            <v>0.37674418604651161</v>
          </cell>
          <cell r="Q54">
            <v>215</v>
          </cell>
          <cell r="R54">
            <v>71</v>
          </cell>
          <cell r="S54">
            <v>135</v>
          </cell>
          <cell r="T54">
            <v>0.3446601941747573</v>
          </cell>
          <cell r="U54">
            <v>206</v>
          </cell>
        </row>
        <row r="55">
          <cell r="A55" t="str">
            <v>76</v>
          </cell>
          <cell r="B55">
            <v>7</v>
          </cell>
          <cell r="C55">
            <v>8</v>
          </cell>
          <cell r="D55">
            <v>0.46666666666666667</v>
          </cell>
          <cell r="E55">
            <v>15</v>
          </cell>
          <cell r="F55">
            <v>5</v>
          </cell>
          <cell r="G55">
            <v>9</v>
          </cell>
          <cell r="H55">
            <v>0.35714285714285715</v>
          </cell>
          <cell r="I55">
            <v>14</v>
          </cell>
          <cell r="J55">
            <v>5</v>
          </cell>
          <cell r="K55">
            <v>13</v>
          </cell>
          <cell r="L55">
            <v>0.27777777777777779</v>
          </cell>
          <cell r="M55">
            <v>18</v>
          </cell>
          <cell r="O55">
            <v>12</v>
          </cell>
          <cell r="P55">
            <v>0</v>
          </cell>
          <cell r="Q55">
            <v>12</v>
          </cell>
          <cell r="R55">
            <v>5</v>
          </cell>
          <cell r="S55">
            <v>16</v>
          </cell>
          <cell r="T55">
            <v>0.23809523809523808</v>
          </cell>
          <cell r="U55">
            <v>21</v>
          </cell>
        </row>
        <row r="56">
          <cell r="A56" t="str">
            <v>77</v>
          </cell>
          <cell r="B56">
            <v>6</v>
          </cell>
          <cell r="C56">
            <v>6</v>
          </cell>
          <cell r="D56">
            <v>0.5</v>
          </cell>
          <cell r="E56">
            <v>12</v>
          </cell>
          <cell r="F56">
            <v>4</v>
          </cell>
          <cell r="G56">
            <v>11</v>
          </cell>
          <cell r="H56">
            <v>0.26666666666666666</v>
          </cell>
          <cell r="I56">
            <v>15</v>
          </cell>
          <cell r="J56">
            <v>5</v>
          </cell>
          <cell r="K56">
            <v>2</v>
          </cell>
          <cell r="L56">
            <v>0.7142857142857143</v>
          </cell>
          <cell r="M56">
            <v>7</v>
          </cell>
          <cell r="N56">
            <v>4</v>
          </cell>
          <cell r="O56">
            <v>3</v>
          </cell>
          <cell r="P56">
            <v>0.5714285714285714</v>
          </cell>
          <cell r="Q56">
            <v>7</v>
          </cell>
          <cell r="R56">
            <v>1</v>
          </cell>
          <cell r="S56">
            <v>3</v>
          </cell>
          <cell r="T56">
            <v>0.25</v>
          </cell>
          <cell r="U56">
            <v>4</v>
          </cell>
        </row>
        <row r="57">
          <cell r="A57" t="str">
            <v>85</v>
          </cell>
          <cell r="B57">
            <v>125</v>
          </cell>
          <cell r="C57">
            <v>94</v>
          </cell>
          <cell r="D57">
            <v>0.57077625570776258</v>
          </cell>
          <cell r="E57">
            <v>219</v>
          </cell>
          <cell r="F57">
            <v>85</v>
          </cell>
          <cell r="G57">
            <v>68</v>
          </cell>
          <cell r="H57">
            <v>0.55555555555555558</v>
          </cell>
          <cell r="I57">
            <v>153</v>
          </cell>
          <cell r="J57">
            <v>74</v>
          </cell>
          <cell r="K57">
            <v>77</v>
          </cell>
          <cell r="L57">
            <v>0.49006622516556292</v>
          </cell>
          <cell r="M57">
            <v>151</v>
          </cell>
          <cell r="N57">
            <v>74</v>
          </cell>
          <cell r="O57">
            <v>78</v>
          </cell>
          <cell r="P57">
            <v>0.48684210526315791</v>
          </cell>
          <cell r="Q57">
            <v>152</v>
          </cell>
          <cell r="R57">
            <v>89</v>
          </cell>
          <cell r="S57">
            <v>68</v>
          </cell>
          <cell r="T57">
            <v>0.56687898089171973</v>
          </cell>
          <cell r="U57">
            <v>157</v>
          </cell>
        </row>
        <row r="58">
          <cell r="A58" t="str">
            <v>86</v>
          </cell>
          <cell r="B58">
            <v>133</v>
          </cell>
          <cell r="C58">
            <v>111</v>
          </cell>
          <cell r="D58">
            <v>0.54508196721311475</v>
          </cell>
          <cell r="E58">
            <v>244</v>
          </cell>
          <cell r="F58">
            <v>113</v>
          </cell>
          <cell r="G58">
            <v>80</v>
          </cell>
          <cell r="H58">
            <v>0.58549222797927458</v>
          </cell>
          <cell r="I58">
            <v>193</v>
          </cell>
          <cell r="J58">
            <v>99</v>
          </cell>
          <cell r="K58">
            <v>85</v>
          </cell>
          <cell r="L58">
            <v>0.53804347826086951</v>
          </cell>
          <cell r="M58">
            <v>184</v>
          </cell>
          <cell r="N58">
            <v>107</v>
          </cell>
          <cell r="O58">
            <v>95</v>
          </cell>
          <cell r="P58">
            <v>0.52970297029702973</v>
          </cell>
          <cell r="Q58">
            <v>202</v>
          </cell>
          <cell r="R58">
            <v>109</v>
          </cell>
          <cell r="S58">
            <v>92</v>
          </cell>
          <cell r="T58">
            <v>0.54228855721393032</v>
          </cell>
          <cell r="U58">
            <v>201</v>
          </cell>
        </row>
        <row r="59">
          <cell r="A59" t="str">
            <v>87</v>
          </cell>
          <cell r="B59">
            <v>225</v>
          </cell>
          <cell r="C59">
            <v>151</v>
          </cell>
          <cell r="D59">
            <v>0.59840425531914898</v>
          </cell>
          <cell r="E59">
            <v>376</v>
          </cell>
          <cell r="F59">
            <v>168</v>
          </cell>
          <cell r="G59">
            <v>85</v>
          </cell>
          <cell r="H59">
            <v>0.66403162055335974</v>
          </cell>
          <cell r="I59">
            <v>253</v>
          </cell>
          <cell r="J59">
            <v>170</v>
          </cell>
          <cell r="K59">
            <v>94</v>
          </cell>
          <cell r="L59">
            <v>0.64393939393939392</v>
          </cell>
          <cell r="M59">
            <v>264</v>
          </cell>
          <cell r="N59">
            <v>166</v>
          </cell>
          <cell r="O59">
            <v>113</v>
          </cell>
          <cell r="P59">
            <v>0.59498207885304655</v>
          </cell>
          <cell r="Q59">
            <v>279</v>
          </cell>
          <cell r="R59">
            <v>195</v>
          </cell>
          <cell r="S59">
            <v>88</v>
          </cell>
          <cell r="T59">
            <v>0.68904593639575973</v>
          </cell>
          <cell r="U59">
            <v>283</v>
          </cell>
        </row>
        <row r="62">
          <cell r="B62">
            <v>2009</v>
          </cell>
          <cell r="E62" t="str">
            <v>Total 2009</v>
          </cell>
          <cell r="F62">
            <v>2010</v>
          </cell>
          <cell r="I62" t="str">
            <v>Total 2010</v>
          </cell>
          <cell r="J62">
            <v>2011</v>
          </cell>
          <cell r="M62" t="str">
            <v>Total 2011</v>
          </cell>
          <cell r="N62">
            <v>2012</v>
          </cell>
          <cell r="Q62" t="str">
            <v>Total 2012</v>
          </cell>
          <cell r="R62">
            <v>2013</v>
          </cell>
          <cell r="U62" t="str">
            <v>Total 2013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438</v>
          </cell>
          <cell r="C64">
            <v>481</v>
          </cell>
          <cell r="D64">
            <v>0.47660500544069639</v>
          </cell>
          <cell r="E64">
            <v>919</v>
          </cell>
          <cell r="F64">
            <v>382</v>
          </cell>
          <cell r="G64">
            <v>394</v>
          </cell>
          <cell r="H64">
            <v>0.49226804123711343</v>
          </cell>
          <cell r="I64">
            <v>776</v>
          </cell>
          <cell r="J64">
            <v>400</v>
          </cell>
          <cell r="K64">
            <v>441</v>
          </cell>
          <cell r="L64">
            <v>0.47562425683709869</v>
          </cell>
          <cell r="M64">
            <v>841</v>
          </cell>
          <cell r="N64">
            <v>422</v>
          </cell>
          <cell r="O64">
            <v>459</v>
          </cell>
          <cell r="P64">
            <v>0.47900113507377978</v>
          </cell>
          <cell r="Q64">
            <v>881</v>
          </cell>
          <cell r="R64">
            <v>409</v>
          </cell>
          <cell r="S64">
            <v>478</v>
          </cell>
          <cell r="T64">
            <v>0.46110484780157834</v>
          </cell>
          <cell r="U64">
            <v>887</v>
          </cell>
        </row>
        <row r="65">
          <cell r="A65" t="str">
            <v>02</v>
          </cell>
          <cell r="B65">
            <v>314</v>
          </cell>
          <cell r="C65">
            <v>407</v>
          </cell>
          <cell r="D65">
            <v>0.43550624133148402</v>
          </cell>
          <cell r="E65">
            <v>721</v>
          </cell>
          <cell r="F65">
            <v>301</v>
          </cell>
          <cell r="G65">
            <v>356</v>
          </cell>
          <cell r="H65">
            <v>0.45814307458143072</v>
          </cell>
          <cell r="I65">
            <v>657</v>
          </cell>
          <cell r="J65">
            <v>284</v>
          </cell>
          <cell r="K65">
            <v>404</v>
          </cell>
          <cell r="L65">
            <v>0.41279069767441862</v>
          </cell>
          <cell r="M65">
            <v>688</v>
          </cell>
          <cell r="N65">
            <v>306</v>
          </cell>
          <cell r="O65">
            <v>393</v>
          </cell>
          <cell r="P65">
            <v>0.43776824034334766</v>
          </cell>
          <cell r="Q65">
            <v>699</v>
          </cell>
          <cell r="R65">
            <v>333</v>
          </cell>
          <cell r="S65">
            <v>422</v>
          </cell>
          <cell r="T65">
            <v>0.44105960264900662</v>
          </cell>
          <cell r="U65">
            <v>755</v>
          </cell>
        </row>
        <row r="66">
          <cell r="A66" t="str">
            <v>03</v>
          </cell>
          <cell r="B66">
            <v>945</v>
          </cell>
          <cell r="C66">
            <v>543</v>
          </cell>
          <cell r="D66">
            <v>0.63508064516129037</v>
          </cell>
          <cell r="E66">
            <v>1488</v>
          </cell>
          <cell r="F66">
            <v>813</v>
          </cell>
          <cell r="G66">
            <v>423</v>
          </cell>
          <cell r="H66">
            <v>0.65776699029126218</v>
          </cell>
          <cell r="I66">
            <v>1236</v>
          </cell>
          <cell r="J66">
            <v>762</v>
          </cell>
          <cell r="K66">
            <v>392</v>
          </cell>
          <cell r="L66">
            <v>0.66031195840554591</v>
          </cell>
          <cell r="M66">
            <v>1154</v>
          </cell>
          <cell r="N66">
            <v>908</v>
          </cell>
          <cell r="O66">
            <v>438</v>
          </cell>
          <cell r="P66">
            <v>0.67459138187221401</v>
          </cell>
          <cell r="Q66">
            <v>1346</v>
          </cell>
          <cell r="R66">
            <v>898</v>
          </cell>
          <cell r="S66">
            <v>449</v>
          </cell>
          <cell r="T66">
            <v>0.66666666666666663</v>
          </cell>
          <cell r="U66">
            <v>1347</v>
          </cell>
        </row>
        <row r="67">
          <cell r="A67" t="str">
            <v>04</v>
          </cell>
          <cell r="B67">
            <v>1327</v>
          </cell>
          <cell r="C67">
            <v>1328</v>
          </cell>
          <cell r="D67">
            <v>0.49981167608286253</v>
          </cell>
          <cell r="E67">
            <v>2655</v>
          </cell>
          <cell r="F67">
            <v>1167</v>
          </cell>
          <cell r="G67">
            <v>1128</v>
          </cell>
          <cell r="H67">
            <v>0.50849673202614376</v>
          </cell>
          <cell r="I67">
            <v>2295</v>
          </cell>
          <cell r="J67">
            <v>1187</v>
          </cell>
          <cell r="K67">
            <v>1169</v>
          </cell>
          <cell r="L67">
            <v>0.50382003395585739</v>
          </cell>
          <cell r="M67">
            <v>2356</v>
          </cell>
          <cell r="N67">
            <v>1301</v>
          </cell>
          <cell r="O67">
            <v>1205</v>
          </cell>
          <cell r="P67">
            <v>0.51915403032721463</v>
          </cell>
          <cell r="Q67">
            <v>2506</v>
          </cell>
          <cell r="R67">
            <v>1343</v>
          </cell>
          <cell r="S67">
            <v>1261</v>
          </cell>
          <cell r="T67">
            <v>0.51574500768049159</v>
          </cell>
          <cell r="U67">
            <v>2604</v>
          </cell>
        </row>
        <row r="68">
          <cell r="A68" t="str">
            <v>05</v>
          </cell>
          <cell r="B68">
            <v>376</v>
          </cell>
          <cell r="C68">
            <v>1202</v>
          </cell>
          <cell r="D68">
            <v>0.23827629911280102</v>
          </cell>
          <cell r="E68">
            <v>1578</v>
          </cell>
          <cell r="F68">
            <v>352</v>
          </cell>
          <cell r="G68">
            <v>1016</v>
          </cell>
          <cell r="H68">
            <v>0.25730994152046782</v>
          </cell>
          <cell r="I68">
            <v>1368</v>
          </cell>
          <cell r="J68">
            <v>317</v>
          </cell>
          <cell r="K68">
            <v>1092</v>
          </cell>
          <cell r="L68">
            <v>0.22498225691980128</v>
          </cell>
          <cell r="M68">
            <v>1409</v>
          </cell>
          <cell r="N68">
            <v>302</v>
          </cell>
          <cell r="O68">
            <v>1026</v>
          </cell>
          <cell r="P68">
            <v>0.22740963855421686</v>
          </cell>
          <cell r="Q68">
            <v>1328</v>
          </cell>
          <cell r="R68">
            <v>326</v>
          </cell>
          <cell r="S68">
            <v>1069</v>
          </cell>
          <cell r="T68">
            <v>0.23369175627240144</v>
          </cell>
          <cell r="U68">
            <v>1395</v>
          </cell>
        </row>
        <row r="69">
          <cell r="A69" t="str">
            <v>06</v>
          </cell>
          <cell r="B69">
            <v>262</v>
          </cell>
          <cell r="C69">
            <v>693</v>
          </cell>
          <cell r="D69">
            <v>0.2743455497382199</v>
          </cell>
          <cell r="E69">
            <v>955</v>
          </cell>
          <cell r="F69">
            <v>192</v>
          </cell>
          <cell r="G69">
            <v>556</v>
          </cell>
          <cell r="H69">
            <v>0.25668449197860965</v>
          </cell>
          <cell r="I69">
            <v>748</v>
          </cell>
          <cell r="J69">
            <v>229</v>
          </cell>
          <cell r="K69">
            <v>606</v>
          </cell>
          <cell r="L69">
            <v>0.274251497005988</v>
          </cell>
          <cell r="M69">
            <v>835</v>
          </cell>
          <cell r="N69">
            <v>209</v>
          </cell>
          <cell r="O69">
            <v>556</v>
          </cell>
          <cell r="P69">
            <v>0.27320261437908494</v>
          </cell>
          <cell r="Q69">
            <v>765</v>
          </cell>
          <cell r="R69">
            <v>226</v>
          </cell>
          <cell r="S69">
            <v>576</v>
          </cell>
          <cell r="T69">
            <v>0.28179551122194513</v>
          </cell>
          <cell r="U69">
            <v>802</v>
          </cell>
        </row>
        <row r="70">
          <cell r="A70" t="str">
            <v>07</v>
          </cell>
          <cell r="B70">
            <v>455</v>
          </cell>
          <cell r="C70">
            <v>662</v>
          </cell>
          <cell r="D70">
            <v>0.40734109221128023</v>
          </cell>
          <cell r="E70">
            <v>1117</v>
          </cell>
          <cell r="F70">
            <v>376</v>
          </cell>
          <cell r="G70">
            <v>573</v>
          </cell>
          <cell r="H70">
            <v>0.39620653319283455</v>
          </cell>
          <cell r="I70">
            <v>949</v>
          </cell>
          <cell r="J70">
            <v>395</v>
          </cell>
          <cell r="K70">
            <v>562</v>
          </cell>
          <cell r="L70">
            <v>0.41274817136886105</v>
          </cell>
          <cell r="M70">
            <v>957</v>
          </cell>
          <cell r="N70">
            <v>362</v>
          </cell>
          <cell r="O70">
            <v>572</v>
          </cell>
          <cell r="P70">
            <v>0.38758029978586722</v>
          </cell>
          <cell r="Q70">
            <v>934</v>
          </cell>
          <cell r="R70">
            <v>354</v>
          </cell>
          <cell r="S70">
            <v>514</v>
          </cell>
          <cell r="T70">
            <v>0.40783410138248849</v>
          </cell>
          <cell r="U70">
            <v>868</v>
          </cell>
        </row>
        <row r="71">
          <cell r="A71" t="str">
            <v>08</v>
          </cell>
          <cell r="B71">
            <v>200</v>
          </cell>
          <cell r="C71">
            <v>377</v>
          </cell>
          <cell r="D71">
            <v>0.34662045060658581</v>
          </cell>
          <cell r="E71">
            <v>577</v>
          </cell>
          <cell r="F71">
            <v>160</v>
          </cell>
          <cell r="G71">
            <v>279</v>
          </cell>
          <cell r="H71">
            <v>0.36446469248291574</v>
          </cell>
          <cell r="I71">
            <v>439</v>
          </cell>
          <cell r="J71">
            <v>200</v>
          </cell>
          <cell r="K71">
            <v>340</v>
          </cell>
          <cell r="L71">
            <v>0.37037037037037035</v>
          </cell>
          <cell r="M71">
            <v>540</v>
          </cell>
          <cell r="N71">
            <v>183</v>
          </cell>
          <cell r="O71">
            <v>288</v>
          </cell>
          <cell r="P71">
            <v>0.38853503184713378</v>
          </cell>
          <cell r="Q71">
            <v>471</v>
          </cell>
          <cell r="R71">
            <v>211</v>
          </cell>
          <cell r="S71">
            <v>288</v>
          </cell>
          <cell r="T71">
            <v>0.42284569138276551</v>
          </cell>
          <cell r="U71">
            <v>499</v>
          </cell>
        </row>
        <row r="72">
          <cell r="A72" t="str">
            <v>09</v>
          </cell>
          <cell r="B72">
            <v>419</v>
          </cell>
          <cell r="C72">
            <v>1314</v>
          </cell>
          <cell r="D72">
            <v>0.24177726485862666</v>
          </cell>
          <cell r="E72">
            <v>1733</v>
          </cell>
          <cell r="F72">
            <v>374</v>
          </cell>
          <cell r="G72">
            <v>1206</v>
          </cell>
          <cell r="H72">
            <v>0.23670886075949368</v>
          </cell>
          <cell r="I72">
            <v>1580</v>
          </cell>
          <cell r="J72">
            <v>406</v>
          </cell>
          <cell r="K72">
            <v>1298</v>
          </cell>
          <cell r="L72">
            <v>0.23826291079812206</v>
          </cell>
          <cell r="M72">
            <v>1704</v>
          </cell>
          <cell r="N72">
            <v>364</v>
          </cell>
          <cell r="O72">
            <v>1171</v>
          </cell>
          <cell r="P72">
            <v>0.23713355048859935</v>
          </cell>
          <cell r="Q72">
            <v>1535</v>
          </cell>
          <cell r="R72">
            <v>366</v>
          </cell>
          <cell r="S72">
            <v>1270</v>
          </cell>
          <cell r="T72">
            <v>0.22371638141809291</v>
          </cell>
          <cell r="U72">
            <v>1636</v>
          </cell>
        </row>
        <row r="73">
          <cell r="A73" t="str">
            <v>10</v>
          </cell>
          <cell r="B73">
            <v>1098</v>
          </cell>
          <cell r="C73">
            <v>904</v>
          </cell>
          <cell r="D73">
            <v>0.54845154845154842</v>
          </cell>
          <cell r="E73">
            <v>2002</v>
          </cell>
          <cell r="F73">
            <v>929</v>
          </cell>
          <cell r="G73">
            <v>728</v>
          </cell>
          <cell r="H73">
            <v>0.56065178032589014</v>
          </cell>
          <cell r="I73">
            <v>1657</v>
          </cell>
          <cell r="J73">
            <v>944</v>
          </cell>
          <cell r="K73">
            <v>763</v>
          </cell>
          <cell r="L73">
            <v>0.55301698886936146</v>
          </cell>
          <cell r="M73">
            <v>1707</v>
          </cell>
          <cell r="N73">
            <v>950</v>
          </cell>
          <cell r="O73">
            <v>718</v>
          </cell>
          <cell r="P73">
            <v>0.5695443645083933</v>
          </cell>
          <cell r="Q73">
            <v>1668</v>
          </cell>
          <cell r="R73">
            <v>969</v>
          </cell>
          <cell r="S73">
            <v>753</v>
          </cell>
          <cell r="T73">
            <v>0.56271777003484325</v>
          </cell>
          <cell r="U73">
            <v>1722</v>
          </cell>
        </row>
        <row r="74">
          <cell r="A74" t="str">
            <v>12</v>
          </cell>
          <cell r="B74">
            <v>511</v>
          </cell>
          <cell r="C74">
            <v>559</v>
          </cell>
          <cell r="D74">
            <v>0.47757009345794393</v>
          </cell>
          <cell r="E74">
            <v>1070</v>
          </cell>
          <cell r="F74">
            <v>410</v>
          </cell>
          <cell r="G74">
            <v>448</v>
          </cell>
          <cell r="H74">
            <v>0.47785547785547783</v>
          </cell>
          <cell r="I74">
            <v>858</v>
          </cell>
          <cell r="J74">
            <v>449</v>
          </cell>
          <cell r="K74">
            <v>447</v>
          </cell>
          <cell r="L74">
            <v>0.5011160714285714</v>
          </cell>
          <cell r="M74">
            <v>896</v>
          </cell>
          <cell r="N74">
            <v>475</v>
          </cell>
          <cell r="O74">
            <v>465</v>
          </cell>
          <cell r="P74">
            <v>0.50531914893617025</v>
          </cell>
          <cell r="Q74">
            <v>940</v>
          </cell>
          <cell r="R74">
            <v>480</v>
          </cell>
          <cell r="S74">
            <v>490</v>
          </cell>
          <cell r="T74">
            <v>0.49484536082474229</v>
          </cell>
          <cell r="U74">
            <v>970</v>
          </cell>
        </row>
        <row r="75">
          <cell r="A75" t="str">
            <v>11</v>
          </cell>
          <cell r="B75">
            <v>359</v>
          </cell>
          <cell r="C75">
            <v>274</v>
          </cell>
          <cell r="D75">
            <v>0.56714060031595581</v>
          </cell>
          <cell r="E75">
            <v>633</v>
          </cell>
          <cell r="F75">
            <v>268</v>
          </cell>
          <cell r="G75">
            <v>184</v>
          </cell>
          <cell r="H75">
            <v>0.59292035398230092</v>
          </cell>
          <cell r="I75">
            <v>452</v>
          </cell>
          <cell r="J75">
            <v>258</v>
          </cell>
          <cell r="K75">
            <v>203</v>
          </cell>
          <cell r="L75">
            <v>0.55965292841648595</v>
          </cell>
          <cell r="M75">
            <v>461</v>
          </cell>
          <cell r="N75">
            <v>266</v>
          </cell>
          <cell r="O75">
            <v>233</v>
          </cell>
          <cell r="P75">
            <v>0.53306613226452904</v>
          </cell>
          <cell r="Q75">
            <v>499</v>
          </cell>
          <cell r="R75">
            <v>293</v>
          </cell>
          <cell r="S75">
            <v>180</v>
          </cell>
          <cell r="T75">
            <v>0.61945031712473575</v>
          </cell>
          <cell r="U75">
            <v>473</v>
          </cell>
        </row>
        <row r="76">
          <cell r="A76" t="str">
            <v>Théologie</v>
          </cell>
          <cell r="B76">
            <v>12</v>
          </cell>
          <cell r="C76">
            <v>13</v>
          </cell>
          <cell r="D76">
            <v>0.48</v>
          </cell>
          <cell r="E76">
            <v>25</v>
          </cell>
          <cell r="F76">
            <v>8</v>
          </cell>
          <cell r="G76">
            <v>17</v>
          </cell>
          <cell r="H76">
            <v>0.32</v>
          </cell>
          <cell r="I76">
            <v>25</v>
          </cell>
          <cell r="J76">
            <v>10</v>
          </cell>
          <cell r="K76">
            <v>14</v>
          </cell>
          <cell r="L76">
            <v>0.41666666666666669</v>
          </cell>
          <cell r="M76">
            <v>24</v>
          </cell>
          <cell r="N76">
            <v>4</v>
          </cell>
          <cell r="O76">
            <v>14</v>
          </cell>
          <cell r="P76">
            <v>0.22222222222222221</v>
          </cell>
          <cell r="Q76">
            <v>18</v>
          </cell>
          <cell r="R76">
            <v>6</v>
          </cell>
          <cell r="S76">
            <v>17</v>
          </cell>
          <cell r="T76">
            <v>0.2608695652173913</v>
          </cell>
          <cell r="U76">
            <v>23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741</v>
          </cell>
          <cell r="C81">
            <v>869</v>
          </cell>
          <cell r="D81">
            <v>0.46024844720496894</v>
          </cell>
          <cell r="E81">
            <v>1610</v>
          </cell>
          <cell r="F81">
            <v>671</v>
          </cell>
          <cell r="G81">
            <v>740</v>
          </cell>
          <cell r="H81">
            <v>0.4755492558469171</v>
          </cell>
          <cell r="I81">
            <v>1411</v>
          </cell>
          <cell r="J81">
            <v>670</v>
          </cell>
          <cell r="K81">
            <v>823</v>
          </cell>
          <cell r="L81">
            <v>0.44876088412592097</v>
          </cell>
          <cell r="M81">
            <v>1493</v>
          </cell>
          <cell r="N81">
            <v>714</v>
          </cell>
          <cell r="O81">
            <v>838</v>
          </cell>
          <cell r="P81">
            <v>0.46005154639175255</v>
          </cell>
          <cell r="Q81">
            <v>1552</v>
          </cell>
          <cell r="R81">
            <v>731</v>
          </cell>
          <cell r="S81">
            <v>876</v>
          </cell>
          <cell r="T81">
            <v>0.45488487865588051</v>
          </cell>
          <cell r="U81">
            <v>1607</v>
          </cell>
          <cell r="V81">
            <v>7673</v>
          </cell>
        </row>
        <row r="82">
          <cell r="A82" t="str">
            <v>Lettres</v>
          </cell>
          <cell r="B82">
            <v>2351</v>
          </cell>
          <cell r="C82">
            <v>2059</v>
          </cell>
          <cell r="D82">
            <v>0.5331065759637188</v>
          </cell>
          <cell r="E82">
            <v>4410</v>
          </cell>
          <cell r="F82">
            <v>2042</v>
          </cell>
          <cell r="G82">
            <v>1706</v>
          </cell>
          <cell r="H82">
            <v>0.54482390608324438</v>
          </cell>
          <cell r="I82">
            <v>3748</v>
          </cell>
          <cell r="J82">
            <v>2027</v>
          </cell>
          <cell r="K82">
            <v>1721</v>
          </cell>
          <cell r="L82">
            <v>0.54082177161152611</v>
          </cell>
          <cell r="M82">
            <v>3748</v>
          </cell>
          <cell r="N82">
            <v>2256</v>
          </cell>
          <cell r="O82">
            <v>1791</v>
          </cell>
          <cell r="P82">
            <v>0.55744996293550775</v>
          </cell>
          <cell r="Q82">
            <v>4047</v>
          </cell>
          <cell r="R82">
            <v>2270</v>
          </cell>
          <cell r="S82">
            <v>1867</v>
          </cell>
          <cell r="T82">
            <v>0.54870679236161468</v>
          </cell>
          <cell r="U82">
            <v>4137</v>
          </cell>
          <cell r="V82">
            <v>20090</v>
          </cell>
        </row>
        <row r="83">
          <cell r="A83" t="str">
            <v>Pharmacie</v>
          </cell>
          <cell r="B83">
            <v>359</v>
          </cell>
          <cell r="C83">
            <v>274</v>
          </cell>
          <cell r="D83">
            <v>0.56714060031595581</v>
          </cell>
          <cell r="E83">
            <v>633</v>
          </cell>
          <cell r="F83">
            <v>268</v>
          </cell>
          <cell r="G83">
            <v>184</v>
          </cell>
          <cell r="H83">
            <v>0.59292035398230092</v>
          </cell>
          <cell r="I83">
            <v>452</v>
          </cell>
          <cell r="J83">
            <v>258</v>
          </cell>
          <cell r="K83">
            <v>203</v>
          </cell>
          <cell r="L83">
            <v>0.55965292841648595</v>
          </cell>
          <cell r="M83">
            <v>461</v>
          </cell>
          <cell r="N83">
            <v>266</v>
          </cell>
          <cell r="O83">
            <v>233</v>
          </cell>
          <cell r="P83">
            <v>0.53306613226452904</v>
          </cell>
          <cell r="Q83">
            <v>499</v>
          </cell>
          <cell r="R83">
            <v>293</v>
          </cell>
          <cell r="S83">
            <v>180</v>
          </cell>
          <cell r="T83">
            <v>0.61945031712473575</v>
          </cell>
          <cell r="U83">
            <v>473</v>
          </cell>
          <cell r="V83">
            <v>2518</v>
          </cell>
        </row>
        <row r="84">
          <cell r="A84" t="str">
            <v>Sciences</v>
          </cell>
          <cell r="B84">
            <v>2348</v>
          </cell>
          <cell r="C84">
            <v>4114</v>
          </cell>
          <cell r="D84">
            <v>0.36335499845249147</v>
          </cell>
          <cell r="E84">
            <v>6462</v>
          </cell>
          <cell r="F84">
            <v>1982</v>
          </cell>
          <cell r="G84">
            <v>3509</v>
          </cell>
          <cell r="H84">
            <v>0.36095428883627756</v>
          </cell>
          <cell r="I84">
            <v>5491</v>
          </cell>
          <cell r="J84">
            <v>2058</v>
          </cell>
          <cell r="K84">
            <v>3737</v>
          </cell>
          <cell r="L84">
            <v>0.35513373597929249</v>
          </cell>
          <cell r="M84">
            <v>5795</v>
          </cell>
          <cell r="N84">
            <v>1990</v>
          </cell>
          <cell r="O84">
            <v>3520</v>
          </cell>
          <cell r="P84">
            <v>0.36116152450090744</v>
          </cell>
          <cell r="Q84">
            <v>5510</v>
          </cell>
          <cell r="R84">
            <v>2053</v>
          </cell>
          <cell r="S84">
            <v>3647</v>
          </cell>
          <cell r="T84">
            <v>0.3601754385964912</v>
          </cell>
          <cell r="U84">
            <v>5700</v>
          </cell>
          <cell r="V84">
            <v>28958</v>
          </cell>
        </row>
      </sheetData>
      <sheetData sheetId="17">
        <row r="1">
          <cell r="B1">
            <v>2009</v>
          </cell>
          <cell r="E1" t="str">
            <v>Total 2009</v>
          </cell>
          <cell r="F1">
            <v>2010</v>
          </cell>
          <cell r="I1" t="str">
            <v>Total 2010</v>
          </cell>
          <cell r="J1">
            <v>2011</v>
          </cell>
          <cell r="M1" t="str">
            <v>Total 2011</v>
          </cell>
          <cell r="N1">
            <v>2012</v>
          </cell>
          <cell r="Q1" t="str">
            <v>Total 2012</v>
          </cell>
          <cell r="R1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44</v>
          </cell>
          <cell r="C3">
            <v>48</v>
          </cell>
          <cell r="D3">
            <v>0.47826086956521741</v>
          </cell>
          <cell r="E3">
            <v>92</v>
          </cell>
          <cell r="F3">
            <v>42</v>
          </cell>
          <cell r="G3">
            <v>43</v>
          </cell>
          <cell r="H3">
            <v>0.49411764705882355</v>
          </cell>
          <cell r="I3">
            <v>85</v>
          </cell>
          <cell r="J3">
            <v>55</v>
          </cell>
          <cell r="K3">
            <v>37</v>
          </cell>
          <cell r="L3">
            <v>0.59782608695652173</v>
          </cell>
          <cell r="M3">
            <v>92</v>
          </cell>
          <cell r="N3">
            <v>43</v>
          </cell>
          <cell r="O3">
            <v>40</v>
          </cell>
          <cell r="P3">
            <v>0.51807228915662651</v>
          </cell>
          <cell r="Q3">
            <v>83</v>
          </cell>
          <cell r="R3">
            <v>39</v>
          </cell>
          <cell r="S3">
            <v>31</v>
          </cell>
          <cell r="T3">
            <v>0.55714285714285716</v>
          </cell>
          <cell r="U3">
            <v>70</v>
          </cell>
        </row>
        <row r="4">
          <cell r="A4" t="str">
            <v>02</v>
          </cell>
          <cell r="B4">
            <v>18</v>
          </cell>
          <cell r="C4">
            <v>28</v>
          </cell>
          <cell r="D4">
            <v>0.39130434782608697</v>
          </cell>
          <cell r="E4">
            <v>46</v>
          </cell>
          <cell r="F4">
            <v>29</v>
          </cell>
          <cell r="G4">
            <v>31</v>
          </cell>
          <cell r="H4">
            <v>0.48333333333333334</v>
          </cell>
          <cell r="I4">
            <v>60</v>
          </cell>
          <cell r="J4">
            <v>25</v>
          </cell>
          <cell r="K4">
            <v>23</v>
          </cell>
          <cell r="L4">
            <v>0.52083333333333337</v>
          </cell>
          <cell r="M4">
            <v>48</v>
          </cell>
          <cell r="N4">
            <v>21</v>
          </cell>
          <cell r="O4">
            <v>36</v>
          </cell>
          <cell r="P4">
            <v>0.36842105263157893</v>
          </cell>
          <cell r="Q4">
            <v>57</v>
          </cell>
          <cell r="R4">
            <v>27</v>
          </cell>
          <cell r="S4">
            <v>22</v>
          </cell>
          <cell r="T4">
            <v>0.55102040816326525</v>
          </cell>
          <cell r="U4">
            <v>49</v>
          </cell>
        </row>
        <row r="5">
          <cell r="A5" t="str">
            <v>03</v>
          </cell>
          <cell r="B5">
            <v>11</v>
          </cell>
          <cell r="C5">
            <v>17</v>
          </cell>
          <cell r="D5">
            <v>0.39285714285714285</v>
          </cell>
          <cell r="E5">
            <v>28</v>
          </cell>
          <cell r="F5">
            <v>8</v>
          </cell>
          <cell r="G5">
            <v>5</v>
          </cell>
          <cell r="H5">
            <v>0.61538461538461542</v>
          </cell>
          <cell r="I5">
            <v>13</v>
          </cell>
          <cell r="J5">
            <v>11</v>
          </cell>
          <cell r="K5">
            <v>10</v>
          </cell>
          <cell r="L5">
            <v>0.52380952380952384</v>
          </cell>
          <cell r="M5">
            <v>21</v>
          </cell>
          <cell r="N5">
            <v>7</v>
          </cell>
          <cell r="O5">
            <v>10</v>
          </cell>
          <cell r="P5">
            <v>0.41176470588235292</v>
          </cell>
          <cell r="Q5">
            <v>17</v>
          </cell>
          <cell r="R5">
            <v>6</v>
          </cell>
          <cell r="S5">
            <v>16</v>
          </cell>
          <cell r="T5">
            <v>0.27272727272727271</v>
          </cell>
          <cell r="U5">
            <v>22</v>
          </cell>
        </row>
        <row r="6">
          <cell r="A6" t="str">
            <v>04</v>
          </cell>
          <cell r="B6">
            <v>42</v>
          </cell>
          <cell r="C6">
            <v>59</v>
          </cell>
          <cell r="D6">
            <v>0.41584158415841582</v>
          </cell>
          <cell r="E6">
            <v>101</v>
          </cell>
          <cell r="F6">
            <v>38</v>
          </cell>
          <cell r="G6">
            <v>28</v>
          </cell>
          <cell r="H6">
            <v>0.5757575757575758</v>
          </cell>
          <cell r="I6">
            <v>66</v>
          </cell>
          <cell r="J6">
            <v>55</v>
          </cell>
          <cell r="K6">
            <v>46</v>
          </cell>
          <cell r="L6">
            <v>0.54455445544554459</v>
          </cell>
          <cell r="M6">
            <v>101</v>
          </cell>
          <cell r="N6">
            <v>51</v>
          </cell>
          <cell r="O6">
            <v>54</v>
          </cell>
          <cell r="P6">
            <v>0.48571428571428571</v>
          </cell>
          <cell r="Q6">
            <v>105</v>
          </cell>
          <cell r="R6">
            <v>42</v>
          </cell>
          <cell r="S6">
            <v>58</v>
          </cell>
          <cell r="T6">
            <v>0.42</v>
          </cell>
          <cell r="U6">
            <v>100</v>
          </cell>
        </row>
        <row r="7">
          <cell r="A7" t="str">
            <v>05</v>
          </cell>
          <cell r="B7">
            <v>57</v>
          </cell>
          <cell r="C7">
            <v>74</v>
          </cell>
          <cell r="D7">
            <v>0.4351145038167939</v>
          </cell>
          <cell r="E7">
            <v>131</v>
          </cell>
          <cell r="F7">
            <v>60</v>
          </cell>
          <cell r="G7">
            <v>68</v>
          </cell>
          <cell r="H7">
            <v>0.46875</v>
          </cell>
          <cell r="I7">
            <v>128</v>
          </cell>
          <cell r="J7">
            <v>74</v>
          </cell>
          <cell r="K7">
            <v>99</v>
          </cell>
          <cell r="L7">
            <v>0.4277456647398844</v>
          </cell>
          <cell r="M7">
            <v>173</v>
          </cell>
          <cell r="N7">
            <v>78</v>
          </cell>
          <cell r="O7">
            <v>113</v>
          </cell>
          <cell r="P7">
            <v>0.40837696335078533</v>
          </cell>
          <cell r="Q7">
            <v>191</v>
          </cell>
          <cell r="R7">
            <v>61</v>
          </cell>
          <cell r="S7">
            <v>105</v>
          </cell>
          <cell r="T7">
            <v>0.36746987951807231</v>
          </cell>
          <cell r="U7">
            <v>166</v>
          </cell>
        </row>
        <row r="8">
          <cell r="A8" t="str">
            <v>06</v>
          </cell>
          <cell r="B8">
            <v>92</v>
          </cell>
          <cell r="C8">
            <v>71</v>
          </cell>
          <cell r="D8">
            <v>0.56441717791411039</v>
          </cell>
          <cell r="E8">
            <v>163</v>
          </cell>
          <cell r="F8">
            <v>103</v>
          </cell>
          <cell r="G8">
            <v>77</v>
          </cell>
          <cell r="H8">
            <v>0.57222222222222219</v>
          </cell>
          <cell r="I8">
            <v>180</v>
          </cell>
          <cell r="J8">
            <v>70</v>
          </cell>
          <cell r="K8">
            <v>64</v>
          </cell>
          <cell r="L8">
            <v>0.52238805970149249</v>
          </cell>
          <cell r="M8">
            <v>134</v>
          </cell>
          <cell r="N8">
            <v>87</v>
          </cell>
          <cell r="O8">
            <v>82</v>
          </cell>
          <cell r="P8">
            <v>0.51479289940828399</v>
          </cell>
          <cell r="Q8">
            <v>169</v>
          </cell>
          <cell r="R8">
            <v>106</v>
          </cell>
          <cell r="S8">
            <v>92</v>
          </cell>
          <cell r="T8">
            <v>0.53535353535353536</v>
          </cell>
          <cell r="U8">
            <v>198</v>
          </cell>
        </row>
        <row r="9">
          <cell r="A9" t="str">
            <v>07</v>
          </cell>
          <cell r="B9">
            <v>124</v>
          </cell>
          <cell r="C9">
            <v>67</v>
          </cell>
          <cell r="D9">
            <v>0.64921465968586389</v>
          </cell>
          <cell r="E9">
            <v>191</v>
          </cell>
          <cell r="F9">
            <v>124</v>
          </cell>
          <cell r="G9">
            <v>48</v>
          </cell>
          <cell r="H9">
            <v>0.72093023255813948</v>
          </cell>
          <cell r="I9">
            <v>172</v>
          </cell>
          <cell r="J9">
            <v>101</v>
          </cell>
          <cell r="K9">
            <v>49</v>
          </cell>
          <cell r="L9">
            <v>0.67333333333333334</v>
          </cell>
          <cell r="M9">
            <v>150</v>
          </cell>
          <cell r="N9">
            <v>144</v>
          </cell>
          <cell r="O9">
            <v>47</v>
          </cell>
          <cell r="P9">
            <v>0.75392670157068065</v>
          </cell>
          <cell r="Q9">
            <v>191</v>
          </cell>
          <cell r="R9">
            <v>148</v>
          </cell>
          <cell r="S9">
            <v>55</v>
          </cell>
          <cell r="T9">
            <v>0.72906403940886699</v>
          </cell>
          <cell r="U9">
            <v>203</v>
          </cell>
        </row>
        <row r="10">
          <cell r="A10" t="str">
            <v>08</v>
          </cell>
          <cell r="B10">
            <v>28</v>
          </cell>
          <cell r="C10">
            <v>20</v>
          </cell>
          <cell r="D10">
            <v>0.58333333333333337</v>
          </cell>
          <cell r="E10">
            <v>48</v>
          </cell>
          <cell r="F10">
            <v>32</v>
          </cell>
          <cell r="G10">
            <v>17</v>
          </cell>
          <cell r="H10">
            <v>0.65306122448979587</v>
          </cell>
          <cell r="I10">
            <v>49</v>
          </cell>
          <cell r="J10">
            <v>20</v>
          </cell>
          <cell r="K10">
            <v>16</v>
          </cell>
          <cell r="L10">
            <v>0.55555555555555558</v>
          </cell>
          <cell r="M10">
            <v>36</v>
          </cell>
          <cell r="N10">
            <v>31</v>
          </cell>
          <cell r="O10">
            <v>16</v>
          </cell>
          <cell r="P10">
            <v>0.65957446808510634</v>
          </cell>
          <cell r="Q10">
            <v>47</v>
          </cell>
          <cell r="R10">
            <v>33</v>
          </cell>
          <cell r="S10">
            <v>12</v>
          </cell>
          <cell r="T10">
            <v>0.73333333333333328</v>
          </cell>
          <cell r="U10">
            <v>45</v>
          </cell>
        </row>
        <row r="11">
          <cell r="A11" t="str">
            <v>09</v>
          </cell>
          <cell r="B11">
            <v>102</v>
          </cell>
          <cell r="C11">
            <v>54</v>
          </cell>
          <cell r="D11">
            <v>0.65384615384615385</v>
          </cell>
          <cell r="E11">
            <v>156</v>
          </cell>
          <cell r="F11">
            <v>73</v>
          </cell>
          <cell r="G11">
            <v>35</v>
          </cell>
          <cell r="H11">
            <v>0.67592592592592593</v>
          </cell>
          <cell r="I11">
            <v>108</v>
          </cell>
          <cell r="J11">
            <v>67</v>
          </cell>
          <cell r="K11">
            <v>32</v>
          </cell>
          <cell r="L11">
            <v>0.6767676767676768</v>
          </cell>
          <cell r="M11">
            <v>99</v>
          </cell>
          <cell r="N11">
            <v>103</v>
          </cell>
          <cell r="O11">
            <v>33</v>
          </cell>
          <cell r="P11">
            <v>0.75735294117647056</v>
          </cell>
          <cell r="Q11">
            <v>136</v>
          </cell>
          <cell r="R11">
            <v>89</v>
          </cell>
          <cell r="S11">
            <v>43</v>
          </cell>
          <cell r="T11">
            <v>0.6742424242424242</v>
          </cell>
          <cell r="U11">
            <v>132</v>
          </cell>
        </row>
        <row r="12">
          <cell r="A12" t="str">
            <v>10</v>
          </cell>
          <cell r="B12">
            <v>40</v>
          </cell>
          <cell r="C12">
            <v>19</v>
          </cell>
          <cell r="D12">
            <v>0.67796610169491522</v>
          </cell>
          <cell r="E12">
            <v>59</v>
          </cell>
          <cell r="F12">
            <v>39</v>
          </cell>
          <cell r="G12">
            <v>12</v>
          </cell>
          <cell r="H12">
            <v>0.76470588235294112</v>
          </cell>
          <cell r="I12">
            <v>51</v>
          </cell>
          <cell r="J12">
            <v>31</v>
          </cell>
          <cell r="K12">
            <v>8</v>
          </cell>
          <cell r="L12">
            <v>0.79487179487179482</v>
          </cell>
          <cell r="M12">
            <v>39</v>
          </cell>
          <cell r="N12">
            <v>46</v>
          </cell>
          <cell r="O12">
            <v>17</v>
          </cell>
          <cell r="P12">
            <v>0.73015873015873012</v>
          </cell>
          <cell r="Q12">
            <v>63</v>
          </cell>
          <cell r="R12">
            <v>47</v>
          </cell>
          <cell r="S12">
            <v>21</v>
          </cell>
          <cell r="T12">
            <v>0.69117647058823528</v>
          </cell>
          <cell r="U12">
            <v>68</v>
          </cell>
        </row>
        <row r="13">
          <cell r="A13" t="str">
            <v>11</v>
          </cell>
          <cell r="B13">
            <v>82</v>
          </cell>
          <cell r="C13">
            <v>41</v>
          </cell>
          <cell r="D13">
            <v>0.66666666666666663</v>
          </cell>
          <cell r="E13">
            <v>123</v>
          </cell>
          <cell r="F13">
            <v>85</v>
          </cell>
          <cell r="G13">
            <v>32</v>
          </cell>
          <cell r="H13">
            <v>0.72649572649572647</v>
          </cell>
          <cell r="I13">
            <v>117</v>
          </cell>
          <cell r="J13">
            <v>76</v>
          </cell>
          <cell r="K13">
            <v>37</v>
          </cell>
          <cell r="L13">
            <v>0.67256637168141598</v>
          </cell>
          <cell r="M13">
            <v>113</v>
          </cell>
          <cell r="N13">
            <v>109</v>
          </cell>
          <cell r="O13">
            <v>47</v>
          </cell>
          <cell r="P13">
            <v>0.69871794871794868</v>
          </cell>
          <cell r="Q13">
            <v>156</v>
          </cell>
          <cell r="R13">
            <v>87</v>
          </cell>
          <cell r="S13">
            <v>40</v>
          </cell>
          <cell r="T13">
            <v>0.68503937007874016</v>
          </cell>
          <cell r="U13">
            <v>127</v>
          </cell>
        </row>
        <row r="14">
          <cell r="A14" t="str">
            <v>12</v>
          </cell>
          <cell r="B14">
            <v>36</v>
          </cell>
          <cell r="C14">
            <v>9</v>
          </cell>
          <cell r="D14">
            <v>0.8</v>
          </cell>
          <cell r="E14">
            <v>45</v>
          </cell>
          <cell r="F14">
            <v>23</v>
          </cell>
          <cell r="G14">
            <v>9</v>
          </cell>
          <cell r="H14">
            <v>0.71875</v>
          </cell>
          <cell r="I14">
            <v>32</v>
          </cell>
          <cell r="J14">
            <v>20</v>
          </cell>
          <cell r="K14">
            <v>8</v>
          </cell>
          <cell r="L14">
            <v>0.7142857142857143</v>
          </cell>
          <cell r="M14">
            <v>28</v>
          </cell>
          <cell r="N14">
            <v>30</v>
          </cell>
          <cell r="O14">
            <v>12</v>
          </cell>
          <cell r="P14">
            <v>0.7142857142857143</v>
          </cell>
          <cell r="Q14">
            <v>42</v>
          </cell>
          <cell r="R14">
            <v>22</v>
          </cell>
          <cell r="S14">
            <v>11</v>
          </cell>
          <cell r="T14">
            <v>0.66666666666666663</v>
          </cell>
          <cell r="U14">
            <v>33</v>
          </cell>
        </row>
        <row r="15">
          <cell r="A15" t="str">
            <v>13</v>
          </cell>
          <cell r="B15">
            <v>22</v>
          </cell>
          <cell r="C15">
            <v>12</v>
          </cell>
          <cell r="D15">
            <v>0.6470588235294118</v>
          </cell>
          <cell r="E15">
            <v>34</v>
          </cell>
          <cell r="F15">
            <v>17</v>
          </cell>
          <cell r="G15">
            <v>7</v>
          </cell>
          <cell r="H15">
            <v>0.70833333333333337</v>
          </cell>
          <cell r="I15">
            <v>24</v>
          </cell>
          <cell r="J15">
            <v>20</v>
          </cell>
          <cell r="K15">
            <v>5</v>
          </cell>
          <cell r="L15">
            <v>0.8</v>
          </cell>
          <cell r="M15">
            <v>25</v>
          </cell>
          <cell r="N15">
            <v>22</v>
          </cell>
          <cell r="O15">
            <v>3</v>
          </cell>
          <cell r="P15">
            <v>0.88</v>
          </cell>
          <cell r="Q15">
            <v>25</v>
          </cell>
          <cell r="R15">
            <v>18</v>
          </cell>
          <cell r="S15">
            <v>5</v>
          </cell>
          <cell r="T15">
            <v>0.78260869565217395</v>
          </cell>
          <cell r="U15">
            <v>23</v>
          </cell>
        </row>
        <row r="16">
          <cell r="A16" t="str">
            <v>14</v>
          </cell>
          <cell r="B16">
            <v>75</v>
          </cell>
          <cell r="C16">
            <v>26</v>
          </cell>
          <cell r="D16">
            <v>0.74257425742574257</v>
          </cell>
          <cell r="E16">
            <v>101</v>
          </cell>
          <cell r="F16">
            <v>62</v>
          </cell>
          <cell r="G16">
            <v>23</v>
          </cell>
          <cell r="H16">
            <v>0.72941176470588232</v>
          </cell>
          <cell r="I16">
            <v>85</v>
          </cell>
          <cell r="J16">
            <v>71</v>
          </cell>
          <cell r="K16">
            <v>27</v>
          </cell>
          <cell r="L16">
            <v>0.72448979591836737</v>
          </cell>
          <cell r="M16">
            <v>98</v>
          </cell>
          <cell r="N16">
            <v>86</v>
          </cell>
          <cell r="O16">
            <v>34</v>
          </cell>
          <cell r="P16">
            <v>0.71666666666666667</v>
          </cell>
          <cell r="Q16">
            <v>120</v>
          </cell>
          <cell r="R16">
            <v>92</v>
          </cell>
          <cell r="S16">
            <v>35</v>
          </cell>
          <cell r="T16">
            <v>0.72440944881889768</v>
          </cell>
          <cell r="U16">
            <v>127</v>
          </cell>
        </row>
        <row r="17">
          <cell r="A17" t="str">
            <v>15</v>
          </cell>
          <cell r="B17">
            <v>48</v>
          </cell>
          <cell r="C17">
            <v>40</v>
          </cell>
          <cell r="D17">
            <v>0.54545454545454541</v>
          </cell>
          <cell r="E17">
            <v>88</v>
          </cell>
          <cell r="F17">
            <v>36</v>
          </cell>
          <cell r="G17">
            <v>27</v>
          </cell>
          <cell r="H17">
            <v>0.5714285714285714</v>
          </cell>
          <cell r="I17">
            <v>63</v>
          </cell>
          <cell r="J17">
            <v>34</v>
          </cell>
          <cell r="K17">
            <v>29</v>
          </cell>
          <cell r="L17">
            <v>0.53968253968253965</v>
          </cell>
          <cell r="M17">
            <v>63</v>
          </cell>
          <cell r="N17">
            <v>49</v>
          </cell>
          <cell r="O17">
            <v>24</v>
          </cell>
          <cell r="P17">
            <v>0.67123287671232879</v>
          </cell>
          <cell r="Q17">
            <v>73</v>
          </cell>
          <cell r="R17">
            <v>55</v>
          </cell>
          <cell r="S17">
            <v>45</v>
          </cell>
          <cell r="T17">
            <v>0.55000000000000004</v>
          </cell>
          <cell r="U17">
            <v>100</v>
          </cell>
        </row>
        <row r="18">
          <cell r="A18" t="str">
            <v>16</v>
          </cell>
          <cell r="B18">
            <v>91</v>
          </cell>
          <cell r="C18">
            <v>50</v>
          </cell>
          <cell r="D18">
            <v>0.64539007092198586</v>
          </cell>
          <cell r="E18">
            <v>141</v>
          </cell>
          <cell r="F18">
            <v>64</v>
          </cell>
          <cell r="G18">
            <v>44</v>
          </cell>
          <cell r="H18">
            <v>0.59259259259259256</v>
          </cell>
          <cell r="I18">
            <v>108</v>
          </cell>
          <cell r="J18">
            <v>72</v>
          </cell>
          <cell r="K18">
            <v>41</v>
          </cell>
          <cell r="L18">
            <v>0.63716814159292035</v>
          </cell>
          <cell r="M18">
            <v>113</v>
          </cell>
          <cell r="N18">
            <v>90</v>
          </cell>
          <cell r="O18">
            <v>47</v>
          </cell>
          <cell r="P18">
            <v>0.65693430656934304</v>
          </cell>
          <cell r="Q18">
            <v>137</v>
          </cell>
          <cell r="R18">
            <v>101</v>
          </cell>
          <cell r="S18">
            <v>63</v>
          </cell>
          <cell r="T18">
            <v>0.61585365853658536</v>
          </cell>
          <cell r="U18">
            <v>164</v>
          </cell>
        </row>
        <row r="19">
          <cell r="A19" t="str">
            <v>17</v>
          </cell>
          <cell r="B19">
            <v>40</v>
          </cell>
          <cell r="C19">
            <v>71</v>
          </cell>
          <cell r="D19">
            <v>0.36036036036036034</v>
          </cell>
          <cell r="E19">
            <v>111</v>
          </cell>
          <cell r="F19">
            <v>48</v>
          </cell>
          <cell r="G19">
            <v>66</v>
          </cell>
          <cell r="H19">
            <v>0.42105263157894735</v>
          </cell>
          <cell r="I19">
            <v>114</v>
          </cell>
          <cell r="J19">
            <v>43</v>
          </cell>
          <cell r="K19">
            <v>86</v>
          </cell>
          <cell r="L19">
            <v>0.33333333333333331</v>
          </cell>
          <cell r="M19">
            <v>129</v>
          </cell>
          <cell r="N19">
            <v>51</v>
          </cell>
          <cell r="O19">
            <v>107</v>
          </cell>
          <cell r="P19">
            <v>0.32278481012658228</v>
          </cell>
          <cell r="Q19">
            <v>158</v>
          </cell>
          <cell r="R19">
            <v>60</v>
          </cell>
          <cell r="S19">
            <v>108</v>
          </cell>
          <cell r="T19">
            <v>0.35714285714285715</v>
          </cell>
          <cell r="U19">
            <v>168</v>
          </cell>
        </row>
        <row r="20">
          <cell r="A20" t="str">
            <v>18</v>
          </cell>
          <cell r="B20">
            <v>114</v>
          </cell>
          <cell r="C20">
            <v>85</v>
          </cell>
          <cell r="D20">
            <v>0.57286432160804024</v>
          </cell>
          <cell r="E20">
            <v>199</v>
          </cell>
          <cell r="F20">
            <v>98</v>
          </cell>
          <cell r="G20">
            <v>55</v>
          </cell>
          <cell r="H20">
            <v>0.64052287581699341</v>
          </cell>
          <cell r="I20">
            <v>153</v>
          </cell>
          <cell r="J20">
            <v>107</v>
          </cell>
          <cell r="K20">
            <v>94</v>
          </cell>
          <cell r="L20">
            <v>0.53233830845771146</v>
          </cell>
          <cell r="M20">
            <v>201</v>
          </cell>
          <cell r="N20">
            <v>105</v>
          </cell>
          <cell r="O20">
            <v>75</v>
          </cell>
          <cell r="P20">
            <v>0.58333333333333337</v>
          </cell>
          <cell r="Q20">
            <v>180</v>
          </cell>
          <cell r="R20">
            <v>102</v>
          </cell>
          <cell r="S20">
            <v>86</v>
          </cell>
          <cell r="T20">
            <v>0.54255319148936165</v>
          </cell>
          <cell r="U20">
            <v>188</v>
          </cell>
        </row>
        <row r="21">
          <cell r="A21" t="str">
            <v>19</v>
          </cell>
          <cell r="B21">
            <v>135</v>
          </cell>
          <cell r="C21">
            <v>129</v>
          </cell>
          <cell r="D21">
            <v>0.51136363636363635</v>
          </cell>
          <cell r="E21">
            <v>264</v>
          </cell>
          <cell r="F21">
            <v>124</v>
          </cell>
          <cell r="G21">
            <v>97</v>
          </cell>
          <cell r="H21">
            <v>0.56108597285067874</v>
          </cell>
          <cell r="I21">
            <v>221</v>
          </cell>
          <cell r="J21">
            <v>125</v>
          </cell>
          <cell r="K21">
            <v>112</v>
          </cell>
          <cell r="L21">
            <v>0.52742616033755274</v>
          </cell>
          <cell r="M21">
            <v>237</v>
          </cell>
          <cell r="N21">
            <v>125</v>
          </cell>
          <cell r="O21">
            <v>92</v>
          </cell>
          <cell r="P21">
            <v>0.57603686635944695</v>
          </cell>
          <cell r="Q21">
            <v>217</v>
          </cell>
          <cell r="R21">
            <v>127</v>
          </cell>
          <cell r="S21">
            <v>94</v>
          </cell>
          <cell r="T21">
            <v>0.57466063348416285</v>
          </cell>
          <cell r="U21">
            <v>221</v>
          </cell>
        </row>
        <row r="22">
          <cell r="A22" t="str">
            <v>20</v>
          </cell>
          <cell r="B22">
            <v>68</v>
          </cell>
          <cell r="C22">
            <v>51</v>
          </cell>
          <cell r="D22">
            <v>0.5714285714285714</v>
          </cell>
          <cell r="E22">
            <v>119</v>
          </cell>
          <cell r="F22">
            <v>71</v>
          </cell>
          <cell r="G22">
            <v>55</v>
          </cell>
          <cell r="H22">
            <v>0.56349206349206349</v>
          </cell>
          <cell r="I22">
            <v>126</v>
          </cell>
          <cell r="J22">
            <v>72</v>
          </cell>
          <cell r="K22">
            <v>39</v>
          </cell>
          <cell r="L22">
            <v>0.64864864864864868</v>
          </cell>
          <cell r="M22">
            <v>111</v>
          </cell>
          <cell r="N22">
            <v>82</v>
          </cell>
          <cell r="O22">
            <v>48</v>
          </cell>
          <cell r="P22">
            <v>0.63076923076923075</v>
          </cell>
          <cell r="Q22">
            <v>130</v>
          </cell>
          <cell r="R22">
            <v>83</v>
          </cell>
          <cell r="S22">
            <v>53</v>
          </cell>
          <cell r="T22">
            <v>0.61029411764705888</v>
          </cell>
          <cell r="U22">
            <v>136</v>
          </cell>
        </row>
        <row r="23">
          <cell r="A23" t="str">
            <v>21</v>
          </cell>
          <cell r="B23">
            <v>79</v>
          </cell>
          <cell r="C23">
            <v>79</v>
          </cell>
          <cell r="D23">
            <v>0.5</v>
          </cell>
          <cell r="E23">
            <v>158</v>
          </cell>
          <cell r="F23">
            <v>87</v>
          </cell>
          <cell r="G23">
            <v>59</v>
          </cell>
          <cell r="H23">
            <v>0.59589041095890416</v>
          </cell>
          <cell r="I23">
            <v>146</v>
          </cell>
          <cell r="J23">
            <v>67</v>
          </cell>
          <cell r="K23">
            <v>64</v>
          </cell>
          <cell r="L23">
            <v>0.51145038167938928</v>
          </cell>
          <cell r="M23">
            <v>131</v>
          </cell>
          <cell r="N23">
            <v>85</v>
          </cell>
          <cell r="O23">
            <v>51</v>
          </cell>
          <cell r="P23">
            <v>0.625</v>
          </cell>
          <cell r="Q23">
            <v>136</v>
          </cell>
          <cell r="R23">
            <v>75</v>
          </cell>
          <cell r="S23">
            <v>59</v>
          </cell>
          <cell r="T23">
            <v>0.55970149253731338</v>
          </cell>
          <cell r="U23">
            <v>134</v>
          </cell>
        </row>
        <row r="24">
          <cell r="A24" t="str">
            <v>22</v>
          </cell>
          <cell r="B24">
            <v>154</v>
          </cell>
          <cell r="C24">
            <v>160</v>
          </cell>
          <cell r="D24">
            <v>0.49044585987261147</v>
          </cell>
          <cell r="E24">
            <v>314</v>
          </cell>
          <cell r="F24">
            <v>116</v>
          </cell>
          <cell r="G24">
            <v>117</v>
          </cell>
          <cell r="H24">
            <v>0.4978540772532189</v>
          </cell>
          <cell r="I24">
            <v>233</v>
          </cell>
          <cell r="J24">
            <v>136</v>
          </cell>
          <cell r="K24">
            <v>155</v>
          </cell>
          <cell r="L24">
            <v>0.46735395189003437</v>
          </cell>
          <cell r="M24">
            <v>291</v>
          </cell>
          <cell r="N24">
            <v>152</v>
          </cell>
          <cell r="O24">
            <v>169</v>
          </cell>
          <cell r="P24">
            <v>0.4735202492211838</v>
          </cell>
          <cell r="Q24">
            <v>321</v>
          </cell>
          <cell r="R24">
            <v>143</v>
          </cell>
          <cell r="S24">
            <v>176</v>
          </cell>
          <cell r="T24">
            <v>0.44827586206896552</v>
          </cell>
          <cell r="U24">
            <v>319</v>
          </cell>
        </row>
        <row r="25">
          <cell r="A25" t="str">
            <v>23</v>
          </cell>
          <cell r="B25">
            <v>52</v>
          </cell>
          <cell r="C25">
            <v>84</v>
          </cell>
          <cell r="D25">
            <v>0.38235294117647056</v>
          </cell>
          <cell r="E25">
            <v>136</v>
          </cell>
          <cell r="F25">
            <v>60</v>
          </cell>
          <cell r="G25">
            <v>72</v>
          </cell>
          <cell r="H25">
            <v>0.45454545454545453</v>
          </cell>
          <cell r="I25">
            <v>132</v>
          </cell>
          <cell r="J25">
            <v>64</v>
          </cell>
          <cell r="K25">
            <v>66</v>
          </cell>
          <cell r="L25">
            <v>0.49230769230769234</v>
          </cell>
          <cell r="M25">
            <v>130</v>
          </cell>
          <cell r="N25">
            <v>63</v>
          </cell>
          <cell r="O25">
            <v>61</v>
          </cell>
          <cell r="P25">
            <v>0.50806451612903225</v>
          </cell>
          <cell r="Q25">
            <v>124</v>
          </cell>
          <cell r="R25">
            <v>74</v>
          </cell>
          <cell r="S25">
            <v>69</v>
          </cell>
          <cell r="T25">
            <v>0.5174825174825175</v>
          </cell>
          <cell r="U25">
            <v>143</v>
          </cell>
        </row>
        <row r="26">
          <cell r="A26" t="str">
            <v>24</v>
          </cell>
          <cell r="B26">
            <v>43</v>
          </cell>
          <cell r="C26">
            <v>31</v>
          </cell>
          <cell r="D26">
            <v>0.58108108108108103</v>
          </cell>
          <cell r="E26">
            <v>74</v>
          </cell>
          <cell r="F26">
            <v>38</v>
          </cell>
          <cell r="G26">
            <v>39</v>
          </cell>
          <cell r="H26">
            <v>0.4935064935064935</v>
          </cell>
          <cell r="I26">
            <v>77</v>
          </cell>
          <cell r="J26">
            <v>47</v>
          </cell>
          <cell r="K26">
            <v>28</v>
          </cell>
          <cell r="L26">
            <v>0.62666666666666671</v>
          </cell>
          <cell r="M26">
            <v>75</v>
          </cell>
          <cell r="N26">
            <v>32</v>
          </cell>
          <cell r="O26">
            <v>26</v>
          </cell>
          <cell r="P26">
            <v>0.55172413793103448</v>
          </cell>
          <cell r="Q26">
            <v>58</v>
          </cell>
          <cell r="R26">
            <v>33</v>
          </cell>
          <cell r="S26">
            <v>34</v>
          </cell>
          <cell r="T26">
            <v>0.4925373134328358</v>
          </cell>
          <cell r="U26">
            <v>67</v>
          </cell>
        </row>
        <row r="27">
          <cell r="A27" t="str">
            <v>25</v>
          </cell>
          <cell r="B27">
            <v>46</v>
          </cell>
          <cell r="C27">
            <v>203</v>
          </cell>
          <cell r="D27">
            <v>0.18473895582329317</v>
          </cell>
          <cell r="E27">
            <v>249</v>
          </cell>
          <cell r="F27">
            <v>49</v>
          </cell>
          <cell r="G27">
            <v>158</v>
          </cell>
          <cell r="H27">
            <v>0.23671497584541062</v>
          </cell>
          <cell r="I27">
            <v>207</v>
          </cell>
          <cell r="J27">
            <v>38</v>
          </cell>
          <cell r="K27">
            <v>163</v>
          </cell>
          <cell r="L27">
            <v>0.1890547263681592</v>
          </cell>
          <cell r="M27">
            <v>201</v>
          </cell>
          <cell r="N27">
            <v>51</v>
          </cell>
          <cell r="O27">
            <v>172</v>
          </cell>
          <cell r="P27">
            <v>0.22869955156950672</v>
          </cell>
          <cell r="Q27">
            <v>223</v>
          </cell>
          <cell r="R27">
            <v>42</v>
          </cell>
          <cell r="S27">
            <v>200</v>
          </cell>
          <cell r="T27">
            <v>0.17355371900826447</v>
          </cell>
          <cell r="U27">
            <v>242</v>
          </cell>
        </row>
        <row r="28">
          <cell r="A28" t="str">
            <v>26</v>
          </cell>
          <cell r="B28">
            <v>77</v>
          </cell>
          <cell r="C28">
            <v>179</v>
          </cell>
          <cell r="D28">
            <v>0.30078125</v>
          </cell>
          <cell r="E28">
            <v>256</v>
          </cell>
          <cell r="F28">
            <v>65</v>
          </cell>
          <cell r="G28">
            <v>186</v>
          </cell>
          <cell r="H28">
            <v>0.25896414342629481</v>
          </cell>
          <cell r="I28">
            <v>251</v>
          </cell>
          <cell r="J28">
            <v>78</v>
          </cell>
          <cell r="K28">
            <v>211</v>
          </cell>
          <cell r="L28">
            <v>0.26989619377162632</v>
          </cell>
          <cell r="M28">
            <v>289</v>
          </cell>
          <cell r="N28">
            <v>79</v>
          </cell>
          <cell r="O28">
            <v>192</v>
          </cell>
          <cell r="P28">
            <v>0.29151291512915128</v>
          </cell>
          <cell r="Q28">
            <v>271</v>
          </cell>
          <cell r="R28">
            <v>72</v>
          </cell>
          <cell r="S28">
            <v>218</v>
          </cell>
          <cell r="T28">
            <v>0.24827586206896551</v>
          </cell>
          <cell r="U28">
            <v>290</v>
          </cell>
        </row>
        <row r="29">
          <cell r="A29" t="str">
            <v>27</v>
          </cell>
          <cell r="B29">
            <v>100</v>
          </cell>
          <cell r="C29">
            <v>366</v>
          </cell>
          <cell r="D29">
            <v>0.21459227467811159</v>
          </cell>
          <cell r="E29">
            <v>466</v>
          </cell>
          <cell r="F29">
            <v>116</v>
          </cell>
          <cell r="G29">
            <v>324</v>
          </cell>
          <cell r="H29">
            <v>0.26363636363636361</v>
          </cell>
          <cell r="I29">
            <v>440</v>
          </cell>
          <cell r="J29">
            <v>92</v>
          </cell>
          <cell r="K29">
            <v>358</v>
          </cell>
          <cell r="L29">
            <v>0.20444444444444446</v>
          </cell>
          <cell r="M29">
            <v>450</v>
          </cell>
          <cell r="N29">
            <v>90</v>
          </cell>
          <cell r="O29">
            <v>360</v>
          </cell>
          <cell r="P29">
            <v>0.2</v>
          </cell>
          <cell r="Q29">
            <v>450</v>
          </cell>
          <cell r="R29">
            <v>102</v>
          </cell>
          <cell r="S29">
            <v>347</v>
          </cell>
          <cell r="T29">
            <v>0.22717149220489977</v>
          </cell>
          <cell r="U29">
            <v>449</v>
          </cell>
        </row>
        <row r="30">
          <cell r="A30" t="str">
            <v>28</v>
          </cell>
          <cell r="B30">
            <v>120</v>
          </cell>
          <cell r="C30">
            <v>253</v>
          </cell>
          <cell r="D30">
            <v>0.32171581769436997</v>
          </cell>
          <cell r="E30">
            <v>373</v>
          </cell>
          <cell r="F30">
            <v>72</v>
          </cell>
          <cell r="G30">
            <v>220</v>
          </cell>
          <cell r="H30">
            <v>0.24657534246575341</v>
          </cell>
          <cell r="I30">
            <v>292</v>
          </cell>
          <cell r="J30">
            <v>96</v>
          </cell>
          <cell r="K30">
            <v>239</v>
          </cell>
          <cell r="L30">
            <v>0.28656716417910449</v>
          </cell>
          <cell r="M30">
            <v>335</v>
          </cell>
          <cell r="N30">
            <v>78</v>
          </cell>
          <cell r="O30">
            <v>244</v>
          </cell>
          <cell r="P30">
            <v>0.24223602484472051</v>
          </cell>
          <cell r="Q30">
            <v>322</v>
          </cell>
          <cell r="R30">
            <v>83</v>
          </cell>
          <cell r="S30">
            <v>231</v>
          </cell>
          <cell r="T30">
            <v>0.2643312101910828</v>
          </cell>
          <cell r="U30">
            <v>314</v>
          </cell>
        </row>
        <row r="31">
          <cell r="A31" t="str">
            <v>29</v>
          </cell>
          <cell r="B31">
            <v>24</v>
          </cell>
          <cell r="C31">
            <v>93</v>
          </cell>
          <cell r="D31">
            <v>0.20512820512820512</v>
          </cell>
          <cell r="E31">
            <v>117</v>
          </cell>
          <cell r="F31">
            <v>27</v>
          </cell>
          <cell r="G31">
            <v>72</v>
          </cell>
          <cell r="H31">
            <v>0.27272727272727271</v>
          </cell>
          <cell r="I31">
            <v>99</v>
          </cell>
          <cell r="J31">
            <v>27</v>
          </cell>
          <cell r="K31">
            <v>96</v>
          </cell>
          <cell r="L31">
            <v>0.21951219512195122</v>
          </cell>
          <cell r="M31">
            <v>123</v>
          </cell>
          <cell r="N31">
            <v>29</v>
          </cell>
          <cell r="O31">
            <v>82</v>
          </cell>
          <cell r="P31">
            <v>0.26126126126126126</v>
          </cell>
          <cell r="Q31">
            <v>111</v>
          </cell>
          <cell r="R31">
            <v>23</v>
          </cell>
          <cell r="S31">
            <v>83</v>
          </cell>
          <cell r="T31">
            <v>0.21698113207547171</v>
          </cell>
          <cell r="U31">
            <v>106</v>
          </cell>
        </row>
        <row r="32">
          <cell r="A32" t="str">
            <v>30</v>
          </cell>
          <cell r="B32">
            <v>65</v>
          </cell>
          <cell r="C32">
            <v>167</v>
          </cell>
          <cell r="D32">
            <v>0.28017241379310343</v>
          </cell>
          <cell r="E32">
            <v>232</v>
          </cell>
          <cell r="F32">
            <v>39</v>
          </cell>
          <cell r="G32">
            <v>129</v>
          </cell>
          <cell r="H32">
            <v>0.23214285714285715</v>
          </cell>
          <cell r="I32">
            <v>168</v>
          </cell>
          <cell r="J32">
            <v>42</v>
          </cell>
          <cell r="K32">
            <v>156</v>
          </cell>
          <cell r="L32">
            <v>0.21212121212121213</v>
          </cell>
          <cell r="M32">
            <v>198</v>
          </cell>
          <cell r="N32">
            <v>44</v>
          </cell>
          <cell r="O32">
            <v>141</v>
          </cell>
          <cell r="P32">
            <v>0.23783783783783785</v>
          </cell>
          <cell r="Q32">
            <v>185</v>
          </cell>
          <cell r="R32">
            <v>55</v>
          </cell>
          <cell r="S32">
            <v>135</v>
          </cell>
          <cell r="T32">
            <v>0.28947368421052633</v>
          </cell>
          <cell r="U32">
            <v>190</v>
          </cell>
        </row>
        <row r="33">
          <cell r="A33" t="str">
            <v>31</v>
          </cell>
          <cell r="B33">
            <v>129</v>
          </cell>
          <cell r="C33">
            <v>165</v>
          </cell>
          <cell r="D33">
            <v>0.43877551020408162</v>
          </cell>
          <cell r="E33">
            <v>294</v>
          </cell>
          <cell r="F33">
            <v>112</v>
          </cell>
          <cell r="G33">
            <v>152</v>
          </cell>
          <cell r="H33">
            <v>0.42424242424242425</v>
          </cell>
          <cell r="I33">
            <v>264</v>
          </cell>
          <cell r="J33">
            <v>112</v>
          </cell>
          <cell r="K33">
            <v>144</v>
          </cell>
          <cell r="L33">
            <v>0.4375</v>
          </cell>
          <cell r="M33">
            <v>256</v>
          </cell>
          <cell r="N33">
            <v>134</v>
          </cell>
          <cell r="O33">
            <v>209</v>
          </cell>
          <cell r="P33">
            <v>0.39067055393586003</v>
          </cell>
          <cell r="Q33">
            <v>343</v>
          </cell>
          <cell r="R33">
            <v>113</v>
          </cell>
          <cell r="S33">
            <v>148</v>
          </cell>
          <cell r="T33">
            <v>0.43295019157088122</v>
          </cell>
          <cell r="U33">
            <v>261</v>
          </cell>
        </row>
        <row r="34">
          <cell r="A34" t="str">
            <v>32</v>
          </cell>
          <cell r="B34">
            <v>118</v>
          </cell>
          <cell r="C34">
            <v>160</v>
          </cell>
          <cell r="D34">
            <v>0.42446043165467628</v>
          </cell>
          <cell r="E34">
            <v>278</v>
          </cell>
          <cell r="F34">
            <v>123</v>
          </cell>
          <cell r="G34">
            <v>174</v>
          </cell>
          <cell r="H34">
            <v>0.41414141414141414</v>
          </cell>
          <cell r="I34">
            <v>297</v>
          </cell>
          <cell r="J34">
            <v>128</v>
          </cell>
          <cell r="K34">
            <v>152</v>
          </cell>
          <cell r="L34">
            <v>0.45714285714285713</v>
          </cell>
          <cell r="M34">
            <v>280</v>
          </cell>
          <cell r="N34">
            <v>109</v>
          </cell>
          <cell r="O34">
            <v>189</v>
          </cell>
          <cell r="P34">
            <v>0.36577181208053694</v>
          </cell>
          <cell r="Q34">
            <v>298</v>
          </cell>
          <cell r="R34">
            <v>96</v>
          </cell>
          <cell r="S34">
            <v>139</v>
          </cell>
          <cell r="T34">
            <v>0.40851063829787232</v>
          </cell>
          <cell r="U34">
            <v>235</v>
          </cell>
        </row>
        <row r="35">
          <cell r="A35" t="str">
            <v>33</v>
          </cell>
          <cell r="B35">
            <v>128</v>
          </cell>
          <cell r="C35">
            <v>176</v>
          </cell>
          <cell r="D35">
            <v>0.42105263157894735</v>
          </cell>
          <cell r="E35">
            <v>304</v>
          </cell>
          <cell r="F35">
            <v>104</v>
          </cell>
          <cell r="G35">
            <v>147</v>
          </cell>
          <cell r="H35">
            <v>0.41434262948207173</v>
          </cell>
          <cell r="I35">
            <v>251</v>
          </cell>
          <cell r="J35">
            <v>100</v>
          </cell>
          <cell r="K35">
            <v>128</v>
          </cell>
          <cell r="L35">
            <v>0.43859649122807015</v>
          </cell>
          <cell r="M35">
            <v>228</v>
          </cell>
          <cell r="N35">
            <v>93</v>
          </cell>
          <cell r="O35">
            <v>141</v>
          </cell>
          <cell r="P35">
            <v>0.39743589743589741</v>
          </cell>
          <cell r="Q35">
            <v>234</v>
          </cell>
          <cell r="R35">
            <v>98</v>
          </cell>
          <cell r="S35">
            <v>140</v>
          </cell>
          <cell r="T35">
            <v>0.41176470588235292</v>
          </cell>
          <cell r="U35">
            <v>238</v>
          </cell>
        </row>
        <row r="36">
          <cell r="A36" t="str">
            <v>34</v>
          </cell>
          <cell r="B36">
            <v>24</v>
          </cell>
          <cell r="C36">
            <v>97</v>
          </cell>
          <cell r="D36">
            <v>0.19834710743801653</v>
          </cell>
          <cell r="E36">
            <v>121</v>
          </cell>
          <cell r="F36">
            <v>13</v>
          </cell>
          <cell r="G36">
            <v>39</v>
          </cell>
          <cell r="H36">
            <v>0.25</v>
          </cell>
          <cell r="I36">
            <v>52</v>
          </cell>
          <cell r="J36">
            <v>20</v>
          </cell>
          <cell r="K36">
            <v>58</v>
          </cell>
          <cell r="L36">
            <v>0.25641025641025639</v>
          </cell>
          <cell r="M36">
            <v>78</v>
          </cell>
          <cell r="N36">
            <v>24</v>
          </cell>
          <cell r="O36">
            <v>37</v>
          </cell>
          <cell r="P36">
            <v>0.39344262295081966</v>
          </cell>
          <cell r="Q36">
            <v>61</v>
          </cell>
          <cell r="R36">
            <v>27</v>
          </cell>
          <cell r="S36">
            <v>65</v>
          </cell>
          <cell r="T36">
            <v>0.29347826086956524</v>
          </cell>
          <cell r="U36">
            <v>92</v>
          </cell>
        </row>
        <row r="37">
          <cell r="A37" t="str">
            <v>35</v>
          </cell>
          <cell r="B37">
            <v>55</v>
          </cell>
          <cell r="C37">
            <v>86</v>
          </cell>
          <cell r="D37">
            <v>0.39007092198581561</v>
          </cell>
          <cell r="E37">
            <v>141</v>
          </cell>
          <cell r="F37">
            <v>46</v>
          </cell>
          <cell r="G37">
            <v>75</v>
          </cell>
          <cell r="H37">
            <v>0.38016528925619836</v>
          </cell>
          <cell r="I37">
            <v>121</v>
          </cell>
          <cell r="J37">
            <v>57</v>
          </cell>
          <cell r="K37">
            <v>95</v>
          </cell>
          <cell r="L37">
            <v>0.375</v>
          </cell>
          <cell r="M37">
            <v>152</v>
          </cell>
          <cell r="N37">
            <v>69</v>
          </cell>
          <cell r="O37">
            <v>101</v>
          </cell>
          <cell r="P37">
            <v>0.40588235294117647</v>
          </cell>
          <cell r="Q37">
            <v>170</v>
          </cell>
          <cell r="R37">
            <v>65</v>
          </cell>
          <cell r="S37">
            <v>70</v>
          </cell>
          <cell r="T37">
            <v>0.48148148148148145</v>
          </cell>
          <cell r="U37">
            <v>135</v>
          </cell>
        </row>
        <row r="38">
          <cell r="A38" t="str">
            <v>36</v>
          </cell>
          <cell r="B38">
            <v>53</v>
          </cell>
          <cell r="C38">
            <v>75</v>
          </cell>
          <cell r="D38">
            <v>0.4140625</v>
          </cell>
          <cell r="E38">
            <v>128</v>
          </cell>
          <cell r="F38">
            <v>60</v>
          </cell>
          <cell r="G38">
            <v>83</v>
          </cell>
          <cell r="H38">
            <v>0.41958041958041958</v>
          </cell>
          <cell r="I38">
            <v>143</v>
          </cell>
          <cell r="J38">
            <v>68</v>
          </cell>
          <cell r="K38">
            <v>101</v>
          </cell>
          <cell r="L38">
            <v>0.40236686390532544</v>
          </cell>
          <cell r="M38">
            <v>169</v>
          </cell>
          <cell r="N38">
            <v>62</v>
          </cell>
          <cell r="O38">
            <v>99</v>
          </cell>
          <cell r="P38">
            <v>0.38509316770186336</v>
          </cell>
          <cell r="Q38">
            <v>161</v>
          </cell>
          <cell r="R38">
            <v>78</v>
          </cell>
          <cell r="S38">
            <v>87</v>
          </cell>
          <cell r="T38">
            <v>0.47272727272727272</v>
          </cell>
          <cell r="U38">
            <v>165</v>
          </cell>
        </row>
        <row r="39">
          <cell r="A39" t="str">
            <v>37</v>
          </cell>
          <cell r="B39">
            <v>34</v>
          </cell>
          <cell r="C39">
            <v>59</v>
          </cell>
          <cell r="D39">
            <v>0.36559139784946237</v>
          </cell>
          <cell r="E39">
            <v>93</v>
          </cell>
          <cell r="F39">
            <v>25</v>
          </cell>
          <cell r="G39">
            <v>37</v>
          </cell>
          <cell r="H39">
            <v>0.40322580645161288</v>
          </cell>
          <cell r="I39">
            <v>62</v>
          </cell>
          <cell r="J39">
            <v>28</v>
          </cell>
          <cell r="K39">
            <v>42</v>
          </cell>
          <cell r="L39">
            <v>0.4</v>
          </cell>
          <cell r="M39">
            <v>70</v>
          </cell>
          <cell r="N39">
            <v>29</v>
          </cell>
          <cell r="O39">
            <v>47</v>
          </cell>
          <cell r="P39">
            <v>0.38157894736842107</v>
          </cell>
          <cell r="Q39">
            <v>76</v>
          </cell>
          <cell r="R39">
            <v>28</v>
          </cell>
          <cell r="S39">
            <v>43</v>
          </cell>
          <cell r="T39">
            <v>0.39436619718309857</v>
          </cell>
          <cell r="U39">
            <v>71</v>
          </cell>
        </row>
        <row r="40">
          <cell r="A40" t="str">
            <v>60</v>
          </cell>
          <cell r="B40">
            <v>70</v>
          </cell>
          <cell r="C40">
            <v>243</v>
          </cell>
          <cell r="D40">
            <v>0.22364217252396165</v>
          </cell>
          <cell r="E40">
            <v>313</v>
          </cell>
          <cell r="F40">
            <v>51</v>
          </cell>
          <cell r="G40">
            <v>238</v>
          </cell>
          <cell r="H40">
            <v>0.17647058823529413</v>
          </cell>
          <cell r="I40">
            <v>289</v>
          </cell>
          <cell r="J40">
            <v>77</v>
          </cell>
          <cell r="K40">
            <v>286</v>
          </cell>
          <cell r="L40">
            <v>0.21212121212121213</v>
          </cell>
          <cell r="M40">
            <v>363</v>
          </cell>
          <cell r="N40">
            <v>62</v>
          </cell>
          <cell r="O40">
            <v>274</v>
          </cell>
          <cell r="P40">
            <v>0.18452380952380953</v>
          </cell>
          <cell r="Q40">
            <v>336</v>
          </cell>
          <cell r="R40">
            <v>62</v>
          </cell>
          <cell r="S40">
            <v>259</v>
          </cell>
          <cell r="T40">
            <v>0.19314641744548286</v>
          </cell>
          <cell r="U40">
            <v>321</v>
          </cell>
        </row>
        <row r="41">
          <cell r="A41" t="str">
            <v>61</v>
          </cell>
          <cell r="B41">
            <v>43</v>
          </cell>
          <cell r="C41">
            <v>177</v>
          </cell>
          <cell r="D41">
            <v>0.19545454545454546</v>
          </cell>
          <cell r="E41">
            <v>220</v>
          </cell>
          <cell r="F41">
            <v>49</v>
          </cell>
          <cell r="G41">
            <v>174</v>
          </cell>
          <cell r="H41">
            <v>0.21973094170403587</v>
          </cell>
          <cell r="I41">
            <v>223</v>
          </cell>
          <cell r="J41">
            <v>54</v>
          </cell>
          <cell r="K41">
            <v>182</v>
          </cell>
          <cell r="L41">
            <v>0.2288135593220339</v>
          </cell>
          <cell r="M41">
            <v>236</v>
          </cell>
          <cell r="N41">
            <v>65</v>
          </cell>
          <cell r="O41">
            <v>203</v>
          </cell>
          <cell r="P41">
            <v>0.24253731343283583</v>
          </cell>
          <cell r="Q41">
            <v>268</v>
          </cell>
          <cell r="R41">
            <v>42</v>
          </cell>
          <cell r="S41">
            <v>177</v>
          </cell>
          <cell r="T41">
            <v>0.19178082191780821</v>
          </cell>
          <cell r="U41">
            <v>219</v>
          </cell>
        </row>
        <row r="42">
          <cell r="A42" t="str">
            <v>62</v>
          </cell>
          <cell r="B42">
            <v>57</v>
          </cell>
          <cell r="C42">
            <v>129</v>
          </cell>
          <cell r="D42">
            <v>0.30645161290322581</v>
          </cell>
          <cell r="E42">
            <v>186</v>
          </cell>
          <cell r="F42">
            <v>56</v>
          </cell>
          <cell r="G42">
            <v>119</v>
          </cell>
          <cell r="H42">
            <v>0.32</v>
          </cell>
          <cell r="I42">
            <v>175</v>
          </cell>
          <cell r="J42">
            <v>57</v>
          </cell>
          <cell r="K42">
            <v>127</v>
          </cell>
          <cell r="L42">
            <v>0.30978260869565216</v>
          </cell>
          <cell r="M42">
            <v>184</v>
          </cell>
          <cell r="N42">
            <v>61</v>
          </cell>
          <cell r="O42">
            <v>128</v>
          </cell>
          <cell r="P42">
            <v>0.32275132275132273</v>
          </cell>
          <cell r="Q42">
            <v>189</v>
          </cell>
          <cell r="R42">
            <v>41</v>
          </cell>
          <cell r="S42">
            <v>117</v>
          </cell>
          <cell r="T42">
            <v>0.25949367088607594</v>
          </cell>
          <cell r="U42">
            <v>158</v>
          </cell>
        </row>
        <row r="43">
          <cell r="A43" t="str">
            <v>63</v>
          </cell>
          <cell r="B43">
            <v>28</v>
          </cell>
          <cell r="C43">
            <v>128</v>
          </cell>
          <cell r="D43">
            <v>0.17948717948717949</v>
          </cell>
          <cell r="E43">
            <v>156</v>
          </cell>
          <cell r="F43">
            <v>28</v>
          </cell>
          <cell r="G43">
            <v>120</v>
          </cell>
          <cell r="H43">
            <v>0.1891891891891892</v>
          </cell>
          <cell r="I43">
            <v>148</v>
          </cell>
          <cell r="J43">
            <v>30</v>
          </cell>
          <cell r="K43">
            <v>136</v>
          </cell>
          <cell r="L43">
            <v>0.18072289156626506</v>
          </cell>
          <cell r="M43">
            <v>166</v>
          </cell>
          <cell r="N43">
            <v>33</v>
          </cell>
          <cell r="O43">
            <v>128</v>
          </cell>
          <cell r="P43">
            <v>0.20496894409937888</v>
          </cell>
          <cell r="Q43">
            <v>161</v>
          </cell>
          <cell r="R43">
            <v>31</v>
          </cell>
          <cell r="S43">
            <v>163</v>
          </cell>
          <cell r="T43">
            <v>0.15979381443298968</v>
          </cell>
          <cell r="U43">
            <v>194</v>
          </cell>
        </row>
        <row r="44">
          <cell r="A44" t="str">
            <v>64</v>
          </cell>
          <cell r="B44">
            <v>296</v>
          </cell>
          <cell r="C44">
            <v>218</v>
          </cell>
          <cell r="D44">
            <v>0.57587548638132291</v>
          </cell>
          <cell r="E44">
            <v>514</v>
          </cell>
          <cell r="F44">
            <v>215</v>
          </cell>
          <cell r="G44">
            <v>157</v>
          </cell>
          <cell r="H44">
            <v>0.57795698924731187</v>
          </cell>
          <cell r="I44">
            <v>372</v>
          </cell>
          <cell r="J44">
            <v>241</v>
          </cell>
          <cell r="K44">
            <v>202</v>
          </cell>
          <cell r="L44">
            <v>0.54401805869074493</v>
          </cell>
          <cell r="M44">
            <v>443</v>
          </cell>
          <cell r="N44">
            <v>243</v>
          </cell>
          <cell r="O44">
            <v>176</v>
          </cell>
          <cell r="P44">
            <v>0.57995226730310268</v>
          </cell>
          <cell r="Q44">
            <v>419</v>
          </cell>
          <cell r="R44">
            <v>259</v>
          </cell>
          <cell r="S44">
            <v>190</v>
          </cell>
          <cell r="T44">
            <v>0.57683741648106901</v>
          </cell>
          <cell r="U44">
            <v>449</v>
          </cell>
        </row>
        <row r="45">
          <cell r="A45" t="str">
            <v>65</v>
          </cell>
          <cell r="B45">
            <v>389</v>
          </cell>
          <cell r="C45">
            <v>273</v>
          </cell>
          <cell r="D45">
            <v>0.58761329305135956</v>
          </cell>
          <cell r="E45">
            <v>662</v>
          </cell>
          <cell r="F45">
            <v>287</v>
          </cell>
          <cell r="G45">
            <v>203</v>
          </cell>
          <cell r="H45">
            <v>0.58571428571428574</v>
          </cell>
          <cell r="I45">
            <v>490</v>
          </cell>
          <cell r="J45">
            <v>282</v>
          </cell>
          <cell r="K45">
            <v>191</v>
          </cell>
          <cell r="L45">
            <v>0.59619450317124734</v>
          </cell>
          <cell r="M45">
            <v>473</v>
          </cell>
          <cell r="N45">
            <v>282</v>
          </cell>
          <cell r="O45">
            <v>183</v>
          </cell>
          <cell r="P45">
            <v>0.6064516129032258</v>
          </cell>
          <cell r="Q45">
            <v>465</v>
          </cell>
          <cell r="R45">
            <v>289</v>
          </cell>
          <cell r="S45">
            <v>196</v>
          </cell>
          <cell r="T45">
            <v>0.59587628865979381</v>
          </cell>
          <cell r="U45">
            <v>485</v>
          </cell>
        </row>
        <row r="46">
          <cell r="A46" t="str">
            <v>66</v>
          </cell>
          <cell r="B46">
            <v>156</v>
          </cell>
          <cell r="C46">
            <v>116</v>
          </cell>
          <cell r="D46">
            <v>0.57352941176470584</v>
          </cell>
          <cell r="E46">
            <v>272</v>
          </cell>
          <cell r="F46">
            <v>118</v>
          </cell>
          <cell r="G46">
            <v>84</v>
          </cell>
          <cell r="H46">
            <v>0.58415841584158412</v>
          </cell>
          <cell r="I46">
            <v>202</v>
          </cell>
          <cell r="J46">
            <v>104</v>
          </cell>
          <cell r="K46">
            <v>78</v>
          </cell>
          <cell r="L46">
            <v>0.5714285714285714</v>
          </cell>
          <cell r="M46">
            <v>182</v>
          </cell>
          <cell r="N46">
            <v>111</v>
          </cell>
          <cell r="O46">
            <v>82</v>
          </cell>
          <cell r="P46">
            <v>0.57512953367875652</v>
          </cell>
          <cell r="Q46">
            <v>193</v>
          </cell>
          <cell r="R46">
            <v>136</v>
          </cell>
          <cell r="S46">
            <v>111</v>
          </cell>
          <cell r="T46">
            <v>0.55060728744939269</v>
          </cell>
          <cell r="U46">
            <v>247</v>
          </cell>
        </row>
        <row r="47">
          <cell r="A47" t="str">
            <v>67</v>
          </cell>
          <cell r="B47">
            <v>108</v>
          </cell>
          <cell r="C47">
            <v>97</v>
          </cell>
          <cell r="D47">
            <v>0.52682926829268295</v>
          </cell>
          <cell r="E47">
            <v>205</v>
          </cell>
          <cell r="F47">
            <v>72</v>
          </cell>
          <cell r="G47">
            <v>66</v>
          </cell>
          <cell r="H47">
            <v>0.52173913043478259</v>
          </cell>
          <cell r="I47">
            <v>138</v>
          </cell>
          <cell r="J47">
            <v>110</v>
          </cell>
          <cell r="K47">
            <v>108</v>
          </cell>
          <cell r="L47">
            <v>0.50458715596330272</v>
          </cell>
          <cell r="M47">
            <v>218</v>
          </cell>
          <cell r="N47">
            <v>116</v>
          </cell>
          <cell r="O47">
            <v>92</v>
          </cell>
          <cell r="P47">
            <v>0.55769230769230771</v>
          </cell>
          <cell r="Q47">
            <v>208</v>
          </cell>
          <cell r="R47">
            <v>126</v>
          </cell>
          <cell r="S47">
            <v>123</v>
          </cell>
          <cell r="T47">
            <v>0.50602409638554213</v>
          </cell>
          <cell r="U47">
            <v>249</v>
          </cell>
        </row>
        <row r="48">
          <cell r="A48" t="str">
            <v>68</v>
          </cell>
          <cell r="B48">
            <v>148</v>
          </cell>
          <cell r="C48">
            <v>108</v>
          </cell>
          <cell r="D48">
            <v>0.578125</v>
          </cell>
          <cell r="E48">
            <v>256</v>
          </cell>
          <cell r="F48">
            <v>128</v>
          </cell>
          <cell r="G48">
            <v>121</v>
          </cell>
          <cell r="H48">
            <v>0.51405622489959835</v>
          </cell>
          <cell r="I48">
            <v>249</v>
          </cell>
          <cell r="J48">
            <v>146</v>
          </cell>
          <cell r="K48">
            <v>100</v>
          </cell>
          <cell r="L48">
            <v>0.5934959349593496</v>
          </cell>
          <cell r="M48">
            <v>246</v>
          </cell>
          <cell r="N48">
            <v>154</v>
          </cell>
          <cell r="O48">
            <v>115</v>
          </cell>
          <cell r="P48">
            <v>0.57249070631970256</v>
          </cell>
          <cell r="Q48">
            <v>269</v>
          </cell>
          <cell r="R48">
            <v>141</v>
          </cell>
          <cell r="S48">
            <v>122</v>
          </cell>
          <cell r="T48">
            <v>0.53612167300380231</v>
          </cell>
          <cell r="U48">
            <v>263</v>
          </cell>
        </row>
        <row r="49">
          <cell r="A49" t="str">
            <v>69</v>
          </cell>
          <cell r="B49">
            <v>143</v>
          </cell>
          <cell r="C49">
            <v>116</v>
          </cell>
          <cell r="D49">
            <v>0.55212355212355213</v>
          </cell>
          <cell r="E49">
            <v>259</v>
          </cell>
          <cell r="F49">
            <v>89</v>
          </cell>
          <cell r="G49">
            <v>74</v>
          </cell>
          <cell r="H49">
            <v>0.54601226993865026</v>
          </cell>
          <cell r="I49">
            <v>163</v>
          </cell>
          <cell r="J49">
            <v>74</v>
          </cell>
          <cell r="K49">
            <v>86</v>
          </cell>
          <cell r="L49">
            <v>0.46250000000000002</v>
          </cell>
          <cell r="M49">
            <v>160</v>
          </cell>
          <cell r="N49">
            <v>104</v>
          </cell>
          <cell r="O49">
            <v>74</v>
          </cell>
          <cell r="P49">
            <v>0.5842696629213483</v>
          </cell>
          <cell r="Q49">
            <v>178</v>
          </cell>
          <cell r="R49">
            <v>83</v>
          </cell>
          <cell r="S49">
            <v>84</v>
          </cell>
          <cell r="T49">
            <v>0.49700598802395207</v>
          </cell>
          <cell r="U49">
            <v>167</v>
          </cell>
        </row>
        <row r="50">
          <cell r="A50" t="str">
            <v>70</v>
          </cell>
          <cell r="B50">
            <v>65</v>
          </cell>
          <cell r="C50">
            <v>44</v>
          </cell>
          <cell r="D50">
            <v>0.59633027522935778</v>
          </cell>
          <cell r="E50">
            <v>109</v>
          </cell>
          <cell r="F50">
            <v>45</v>
          </cell>
          <cell r="G50">
            <v>42</v>
          </cell>
          <cell r="H50">
            <v>0.51724137931034486</v>
          </cell>
          <cell r="I50">
            <v>87</v>
          </cell>
          <cell r="J50">
            <v>60</v>
          </cell>
          <cell r="K50">
            <v>39</v>
          </cell>
          <cell r="L50">
            <v>0.60606060606060608</v>
          </cell>
          <cell r="M50">
            <v>99</v>
          </cell>
          <cell r="N50">
            <v>46</v>
          </cell>
          <cell r="O50">
            <v>32</v>
          </cell>
          <cell r="P50">
            <v>0.58974358974358976</v>
          </cell>
          <cell r="Q50">
            <v>78</v>
          </cell>
          <cell r="R50">
            <v>71</v>
          </cell>
          <cell r="S50">
            <v>52</v>
          </cell>
          <cell r="T50">
            <v>0.57723577235772361</v>
          </cell>
          <cell r="U50">
            <v>123</v>
          </cell>
        </row>
        <row r="51">
          <cell r="A51" t="str">
            <v>71</v>
          </cell>
          <cell r="B51">
            <v>38</v>
          </cell>
          <cell r="C51">
            <v>34</v>
          </cell>
          <cell r="D51">
            <v>0.52777777777777779</v>
          </cell>
          <cell r="E51">
            <v>72</v>
          </cell>
          <cell r="F51">
            <v>41</v>
          </cell>
          <cell r="G51">
            <v>19</v>
          </cell>
          <cell r="H51">
            <v>0.68333333333333335</v>
          </cell>
          <cell r="I51">
            <v>60</v>
          </cell>
          <cell r="J51">
            <v>44</v>
          </cell>
          <cell r="K51">
            <v>27</v>
          </cell>
          <cell r="L51">
            <v>0.61971830985915488</v>
          </cell>
          <cell r="M51">
            <v>71</v>
          </cell>
          <cell r="N51">
            <v>44</v>
          </cell>
          <cell r="O51">
            <v>28</v>
          </cell>
          <cell r="P51">
            <v>0.61111111111111116</v>
          </cell>
          <cell r="Q51">
            <v>72</v>
          </cell>
          <cell r="R51">
            <v>49</v>
          </cell>
          <cell r="S51">
            <v>38</v>
          </cell>
          <cell r="T51">
            <v>0.56321839080459768</v>
          </cell>
          <cell r="U51">
            <v>87</v>
          </cell>
        </row>
        <row r="52">
          <cell r="A52" t="str">
            <v>72</v>
          </cell>
          <cell r="B52">
            <v>22</v>
          </cell>
          <cell r="C52">
            <v>50</v>
          </cell>
          <cell r="D52">
            <v>0.30555555555555558</v>
          </cell>
          <cell r="E52">
            <v>72</v>
          </cell>
          <cell r="F52">
            <v>21</v>
          </cell>
          <cell r="G52">
            <v>27</v>
          </cell>
          <cell r="H52">
            <v>0.4375</v>
          </cell>
          <cell r="I52">
            <v>48</v>
          </cell>
          <cell r="J52">
            <v>29</v>
          </cell>
          <cell r="K52">
            <v>38</v>
          </cell>
          <cell r="L52">
            <v>0.43283582089552236</v>
          </cell>
          <cell r="M52">
            <v>67</v>
          </cell>
          <cell r="N52">
            <v>32</v>
          </cell>
          <cell r="O52">
            <v>49</v>
          </cell>
          <cell r="P52">
            <v>0.39506172839506171</v>
          </cell>
          <cell r="Q52">
            <v>81</v>
          </cell>
          <cell r="R52">
            <v>24</v>
          </cell>
          <cell r="S52">
            <v>42</v>
          </cell>
          <cell r="T52">
            <v>0.36363636363636365</v>
          </cell>
          <cell r="U52">
            <v>66</v>
          </cell>
        </row>
        <row r="53">
          <cell r="A53" t="str">
            <v>73</v>
          </cell>
          <cell r="B53">
            <v>10</v>
          </cell>
          <cell r="C53">
            <v>15</v>
          </cell>
          <cell r="D53">
            <v>0.4</v>
          </cell>
          <cell r="E53">
            <v>25</v>
          </cell>
          <cell r="F53">
            <v>3</v>
          </cell>
          <cell r="G53">
            <v>10</v>
          </cell>
          <cell r="H53">
            <v>0.23076923076923078</v>
          </cell>
          <cell r="I53">
            <v>13</v>
          </cell>
          <cell r="J53">
            <v>3</v>
          </cell>
          <cell r="K53">
            <v>6</v>
          </cell>
          <cell r="L53">
            <v>0.33333333333333331</v>
          </cell>
          <cell r="M53">
            <v>9</v>
          </cell>
          <cell r="N53">
            <v>10</v>
          </cell>
          <cell r="O53">
            <v>12</v>
          </cell>
          <cell r="P53">
            <v>0.45454545454545453</v>
          </cell>
          <cell r="Q53">
            <v>22</v>
          </cell>
          <cell r="R53">
            <v>7</v>
          </cell>
          <cell r="S53">
            <v>12</v>
          </cell>
          <cell r="T53">
            <v>0.36842105263157893</v>
          </cell>
          <cell r="U53">
            <v>19</v>
          </cell>
        </row>
        <row r="54">
          <cell r="A54" t="str">
            <v>74</v>
          </cell>
          <cell r="B54">
            <v>34</v>
          </cell>
          <cell r="C54">
            <v>64</v>
          </cell>
          <cell r="D54">
            <v>0.34693877551020408</v>
          </cell>
          <cell r="E54">
            <v>98</v>
          </cell>
          <cell r="F54">
            <v>21</v>
          </cell>
          <cell r="G54">
            <v>65</v>
          </cell>
          <cell r="H54">
            <v>0.2441860465116279</v>
          </cell>
          <cell r="I54">
            <v>86</v>
          </cell>
          <cell r="J54">
            <v>33</v>
          </cell>
          <cell r="K54">
            <v>59</v>
          </cell>
          <cell r="L54">
            <v>0.35869565217391303</v>
          </cell>
          <cell r="M54">
            <v>92</v>
          </cell>
          <cell r="N54">
            <v>29</v>
          </cell>
          <cell r="O54">
            <v>48</v>
          </cell>
          <cell r="P54">
            <v>0.37662337662337664</v>
          </cell>
          <cell r="Q54">
            <v>77</v>
          </cell>
          <cell r="R54">
            <v>25</v>
          </cell>
          <cell r="S54">
            <v>65</v>
          </cell>
          <cell r="T54">
            <v>0.27777777777777779</v>
          </cell>
          <cell r="U54">
            <v>90</v>
          </cell>
        </row>
        <row r="55">
          <cell r="A55" t="str">
            <v>76</v>
          </cell>
          <cell r="B55">
            <v>2</v>
          </cell>
          <cell r="C55">
            <v>3</v>
          </cell>
          <cell r="D55">
            <v>0.4</v>
          </cell>
          <cell r="E55">
            <v>5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1</v>
          </cell>
          <cell r="K55">
            <v>9</v>
          </cell>
          <cell r="L55">
            <v>0.1</v>
          </cell>
          <cell r="M55">
            <v>10</v>
          </cell>
          <cell r="O55">
            <v>6</v>
          </cell>
          <cell r="P55">
            <v>0</v>
          </cell>
          <cell r="Q55">
            <v>6</v>
          </cell>
          <cell r="R55">
            <v>3</v>
          </cell>
          <cell r="S55">
            <v>6</v>
          </cell>
          <cell r="T55">
            <v>0.33333333333333331</v>
          </cell>
          <cell r="U55">
            <v>9</v>
          </cell>
        </row>
        <row r="56">
          <cell r="A56" t="str">
            <v>77</v>
          </cell>
          <cell r="B56">
            <v>1</v>
          </cell>
          <cell r="C56">
            <v>4</v>
          </cell>
          <cell r="D56">
            <v>0.2</v>
          </cell>
          <cell r="E56">
            <v>5</v>
          </cell>
          <cell r="F56">
            <v>1</v>
          </cell>
          <cell r="G56">
            <v>6</v>
          </cell>
          <cell r="H56">
            <v>0.14285714285714285</v>
          </cell>
          <cell r="I56">
            <v>7</v>
          </cell>
          <cell r="J56">
            <v>3</v>
          </cell>
          <cell r="L56">
            <v>1</v>
          </cell>
          <cell r="M56">
            <v>3</v>
          </cell>
          <cell r="N56">
            <v>2</v>
          </cell>
          <cell r="O56">
            <v>2</v>
          </cell>
          <cell r="P56">
            <v>0.5</v>
          </cell>
          <cell r="Q56">
            <v>4</v>
          </cell>
          <cell r="R56">
            <v>1</v>
          </cell>
          <cell r="T56">
            <v>1</v>
          </cell>
          <cell r="U56">
            <v>1</v>
          </cell>
        </row>
        <row r="57">
          <cell r="A57" t="str">
            <v>85</v>
          </cell>
          <cell r="B57">
            <v>58</v>
          </cell>
          <cell r="C57">
            <v>54</v>
          </cell>
          <cell r="D57">
            <v>0.5178571428571429</v>
          </cell>
          <cell r="E57">
            <v>112</v>
          </cell>
          <cell r="F57">
            <v>35</v>
          </cell>
          <cell r="G57">
            <v>31</v>
          </cell>
          <cell r="H57">
            <v>0.53030303030303028</v>
          </cell>
          <cell r="I57">
            <v>66</v>
          </cell>
          <cell r="J57">
            <v>40</v>
          </cell>
          <cell r="K57">
            <v>36</v>
          </cell>
          <cell r="L57">
            <v>0.52631578947368418</v>
          </cell>
          <cell r="M57">
            <v>76</v>
          </cell>
          <cell r="N57">
            <v>27</v>
          </cell>
          <cell r="O57">
            <v>47</v>
          </cell>
          <cell r="P57">
            <v>0.36486486486486486</v>
          </cell>
          <cell r="Q57">
            <v>74</v>
          </cell>
          <cell r="R57">
            <v>42</v>
          </cell>
          <cell r="S57">
            <v>32</v>
          </cell>
          <cell r="T57">
            <v>0.56756756756756754</v>
          </cell>
          <cell r="U57">
            <v>74</v>
          </cell>
        </row>
        <row r="58">
          <cell r="A58" t="str">
            <v>86</v>
          </cell>
          <cell r="B58">
            <v>64</v>
          </cell>
          <cell r="C58">
            <v>61</v>
          </cell>
          <cell r="D58">
            <v>0.51200000000000001</v>
          </cell>
          <cell r="E58">
            <v>125</v>
          </cell>
          <cell r="F58">
            <v>53</v>
          </cell>
          <cell r="G58">
            <v>39</v>
          </cell>
          <cell r="H58">
            <v>0.57608695652173914</v>
          </cell>
          <cell r="I58">
            <v>92</v>
          </cell>
          <cell r="J58">
            <v>53</v>
          </cell>
          <cell r="K58">
            <v>51</v>
          </cell>
          <cell r="L58">
            <v>0.50961538461538458</v>
          </cell>
          <cell r="M58">
            <v>104</v>
          </cell>
          <cell r="N58">
            <v>55</v>
          </cell>
          <cell r="O58">
            <v>38</v>
          </cell>
          <cell r="P58">
            <v>0.59139784946236562</v>
          </cell>
          <cell r="Q58">
            <v>93</v>
          </cell>
          <cell r="R58">
            <v>49</v>
          </cell>
          <cell r="S58">
            <v>35</v>
          </cell>
          <cell r="T58">
            <v>0.58333333333333337</v>
          </cell>
          <cell r="U58">
            <v>84</v>
          </cell>
        </row>
        <row r="59">
          <cell r="A59" t="str">
            <v>87</v>
          </cell>
          <cell r="B59">
            <v>121</v>
          </cell>
          <cell r="C59">
            <v>77</v>
          </cell>
          <cell r="D59">
            <v>0.61111111111111116</v>
          </cell>
          <cell r="E59">
            <v>198</v>
          </cell>
          <cell r="F59">
            <v>84</v>
          </cell>
          <cell r="G59">
            <v>32</v>
          </cell>
          <cell r="H59">
            <v>0.72413793103448276</v>
          </cell>
          <cell r="I59">
            <v>116</v>
          </cell>
          <cell r="J59">
            <v>108</v>
          </cell>
          <cell r="K59">
            <v>52</v>
          </cell>
          <cell r="L59">
            <v>0.67500000000000004</v>
          </cell>
          <cell r="M59">
            <v>160</v>
          </cell>
          <cell r="N59">
            <v>97</v>
          </cell>
          <cell r="O59">
            <v>59</v>
          </cell>
          <cell r="P59">
            <v>0.62179487179487181</v>
          </cell>
          <cell r="Q59">
            <v>156</v>
          </cell>
          <cell r="R59">
            <v>75</v>
          </cell>
          <cell r="S59">
            <v>40</v>
          </cell>
          <cell r="T59">
            <v>0.65217391304347827</v>
          </cell>
          <cell r="U59">
            <v>115</v>
          </cell>
        </row>
        <row r="62">
          <cell r="B62">
            <v>2009</v>
          </cell>
          <cell r="E62" t="str">
            <v>Total 2009</v>
          </cell>
          <cell r="F62">
            <v>2010</v>
          </cell>
          <cell r="I62" t="str">
            <v>Total 2010</v>
          </cell>
          <cell r="J62">
            <v>2011</v>
          </cell>
          <cell r="M62" t="str">
            <v>Total 2011</v>
          </cell>
          <cell r="N62">
            <v>2012</v>
          </cell>
          <cell r="Q62" t="str">
            <v>Total 2012</v>
          </cell>
          <cell r="R62">
            <v>2013</v>
          </cell>
          <cell r="U62" t="str">
            <v>Total 2013</v>
          </cell>
          <cell r="V62" t="str">
            <v>Total général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115</v>
          </cell>
          <cell r="C64">
            <v>150</v>
          </cell>
          <cell r="D64">
            <v>0.43396226415094341</v>
          </cell>
          <cell r="E64">
            <v>265</v>
          </cell>
          <cell r="F64">
            <v>117</v>
          </cell>
          <cell r="G64">
            <v>107</v>
          </cell>
          <cell r="H64">
            <v>0.5223214285714286</v>
          </cell>
          <cell r="I64">
            <v>224</v>
          </cell>
          <cell r="J64">
            <v>146</v>
          </cell>
          <cell r="K64">
            <v>114</v>
          </cell>
          <cell r="L64">
            <v>0.56153846153846154</v>
          </cell>
          <cell r="M64">
            <v>260</v>
          </cell>
          <cell r="N64">
            <v>120</v>
          </cell>
          <cell r="O64">
            <v>139</v>
          </cell>
          <cell r="P64">
            <v>0.46332046332046334</v>
          </cell>
          <cell r="Q64">
            <v>259</v>
          </cell>
          <cell r="R64">
            <v>113</v>
          </cell>
          <cell r="S64">
            <v>127</v>
          </cell>
          <cell r="T64">
            <v>0.47083333333333333</v>
          </cell>
          <cell r="U64">
            <v>240</v>
          </cell>
          <cell r="V64">
            <v>1248</v>
          </cell>
        </row>
        <row r="65">
          <cell r="A65" t="str">
            <v>02</v>
          </cell>
          <cell r="B65">
            <v>148</v>
          </cell>
          <cell r="C65">
            <v>142</v>
          </cell>
          <cell r="D65">
            <v>0.51034482758620692</v>
          </cell>
          <cell r="E65">
            <v>290</v>
          </cell>
          <cell r="F65">
            <v>162</v>
          </cell>
          <cell r="G65">
            <v>139</v>
          </cell>
          <cell r="H65">
            <v>0.53820598006644516</v>
          </cell>
          <cell r="I65">
            <v>301</v>
          </cell>
          <cell r="J65">
            <v>138</v>
          </cell>
          <cell r="K65">
            <v>162</v>
          </cell>
          <cell r="L65">
            <v>0.46</v>
          </cell>
          <cell r="M65">
            <v>300</v>
          </cell>
          <cell r="N65">
            <v>162</v>
          </cell>
          <cell r="O65">
            <v>191</v>
          </cell>
          <cell r="P65">
            <v>0.45892351274787535</v>
          </cell>
          <cell r="Q65">
            <v>353</v>
          </cell>
          <cell r="R65">
            <v>167</v>
          </cell>
          <cell r="S65">
            <v>193</v>
          </cell>
          <cell r="T65">
            <v>0.46388888888888891</v>
          </cell>
          <cell r="U65">
            <v>360</v>
          </cell>
          <cell r="V65">
            <v>1604</v>
          </cell>
        </row>
        <row r="66">
          <cell r="A66" t="str">
            <v>03</v>
          </cell>
          <cell r="B66">
            <v>505</v>
          </cell>
          <cell r="C66">
            <v>257</v>
          </cell>
          <cell r="D66">
            <v>0.66272965879265089</v>
          </cell>
          <cell r="E66">
            <v>762</v>
          </cell>
          <cell r="F66">
            <v>454</v>
          </cell>
          <cell r="G66">
            <v>190</v>
          </cell>
          <cell r="H66">
            <v>0.70496894409937894</v>
          </cell>
          <cell r="I66">
            <v>644</v>
          </cell>
          <cell r="J66">
            <v>408</v>
          </cell>
          <cell r="K66">
            <v>194</v>
          </cell>
          <cell r="L66">
            <v>0.67774086378737541</v>
          </cell>
          <cell r="M66">
            <v>602</v>
          </cell>
          <cell r="N66">
            <v>553</v>
          </cell>
          <cell r="O66">
            <v>216</v>
          </cell>
          <cell r="P66">
            <v>0.71911573472041612</v>
          </cell>
          <cell r="Q66">
            <v>769</v>
          </cell>
          <cell r="R66">
            <v>527</v>
          </cell>
          <cell r="S66">
            <v>247</v>
          </cell>
          <cell r="T66">
            <v>0.68087855297157618</v>
          </cell>
          <cell r="U66">
            <v>774</v>
          </cell>
          <cell r="V66">
            <v>3551</v>
          </cell>
        </row>
        <row r="67">
          <cell r="A67" t="str">
            <v>04</v>
          </cell>
          <cell r="B67">
            <v>702</v>
          </cell>
          <cell r="C67">
            <v>674</v>
          </cell>
          <cell r="D67">
            <v>0.51017441860465118</v>
          </cell>
          <cell r="E67">
            <v>1376</v>
          </cell>
          <cell r="F67">
            <v>633</v>
          </cell>
          <cell r="G67">
            <v>549</v>
          </cell>
          <cell r="H67">
            <v>0.53553299492385786</v>
          </cell>
          <cell r="I67">
            <v>1182</v>
          </cell>
          <cell r="J67">
            <v>650</v>
          </cell>
          <cell r="K67">
            <v>632</v>
          </cell>
          <cell r="L67">
            <v>0.5070202808112324</v>
          </cell>
          <cell r="M67">
            <v>1282</v>
          </cell>
          <cell r="N67">
            <v>707</v>
          </cell>
          <cell r="O67">
            <v>629</v>
          </cell>
          <cell r="P67">
            <v>0.52919161676646709</v>
          </cell>
          <cell r="Q67">
            <v>1336</v>
          </cell>
          <cell r="R67">
            <v>731</v>
          </cell>
          <cell r="S67">
            <v>683</v>
          </cell>
          <cell r="T67">
            <v>0.516973125884017</v>
          </cell>
          <cell r="U67">
            <v>1414</v>
          </cell>
          <cell r="V67">
            <v>6590</v>
          </cell>
        </row>
        <row r="68">
          <cell r="A68" t="str">
            <v>05</v>
          </cell>
          <cell r="B68">
            <v>206</v>
          </cell>
          <cell r="C68">
            <v>673</v>
          </cell>
          <cell r="D68">
            <v>0.23435722411831628</v>
          </cell>
          <cell r="E68">
            <v>879</v>
          </cell>
          <cell r="F68">
            <v>211</v>
          </cell>
          <cell r="G68">
            <v>607</v>
          </cell>
          <cell r="H68">
            <v>0.25794621026894865</v>
          </cell>
          <cell r="I68">
            <v>818</v>
          </cell>
          <cell r="J68">
            <v>194</v>
          </cell>
          <cell r="K68">
            <v>656</v>
          </cell>
          <cell r="L68">
            <v>0.22823529411764706</v>
          </cell>
          <cell r="M68">
            <v>850</v>
          </cell>
          <cell r="N68">
            <v>189</v>
          </cell>
          <cell r="O68">
            <v>649</v>
          </cell>
          <cell r="P68">
            <v>0.22553699284009546</v>
          </cell>
          <cell r="Q68">
            <v>838</v>
          </cell>
          <cell r="R68">
            <v>197</v>
          </cell>
          <cell r="S68">
            <v>670</v>
          </cell>
          <cell r="T68">
            <v>0.22722029988465975</v>
          </cell>
          <cell r="U68">
            <v>867</v>
          </cell>
          <cell r="V68">
            <v>4252</v>
          </cell>
        </row>
        <row r="69">
          <cell r="A69" t="str">
            <v>06</v>
          </cell>
          <cell r="B69">
            <v>174</v>
          </cell>
          <cell r="C69">
            <v>429</v>
          </cell>
          <cell r="D69">
            <v>0.28855721393034828</v>
          </cell>
          <cell r="E69">
            <v>603</v>
          </cell>
          <cell r="F69">
            <v>112</v>
          </cell>
          <cell r="G69">
            <v>343</v>
          </cell>
          <cell r="H69">
            <v>0.24615384615384617</v>
          </cell>
          <cell r="I69">
            <v>455</v>
          </cell>
          <cell r="J69">
            <v>148</v>
          </cell>
          <cell r="K69">
            <v>419</v>
          </cell>
          <cell r="L69">
            <v>0.26102292768959434</v>
          </cell>
          <cell r="M69">
            <v>567</v>
          </cell>
          <cell r="N69">
            <v>132</v>
          </cell>
          <cell r="O69">
            <v>385</v>
          </cell>
          <cell r="P69">
            <v>0.25531914893617019</v>
          </cell>
          <cell r="Q69">
            <v>517</v>
          </cell>
          <cell r="R69">
            <v>136</v>
          </cell>
          <cell r="S69">
            <v>389</v>
          </cell>
          <cell r="T69">
            <v>0.25904761904761903</v>
          </cell>
          <cell r="U69">
            <v>525</v>
          </cell>
          <cell r="V69">
            <v>2667</v>
          </cell>
        </row>
        <row r="70">
          <cell r="A70" t="str">
            <v>07</v>
          </cell>
          <cell r="B70">
            <v>291</v>
          </cell>
          <cell r="C70">
            <v>403</v>
          </cell>
          <cell r="D70">
            <v>0.41930835734870314</v>
          </cell>
          <cell r="E70">
            <v>694</v>
          </cell>
          <cell r="F70">
            <v>258</v>
          </cell>
          <cell r="G70">
            <v>374</v>
          </cell>
          <cell r="H70">
            <v>0.40822784810126583</v>
          </cell>
          <cell r="I70">
            <v>632</v>
          </cell>
          <cell r="J70">
            <v>267</v>
          </cell>
          <cell r="K70">
            <v>354</v>
          </cell>
          <cell r="L70">
            <v>0.42995169082125606</v>
          </cell>
          <cell r="M70">
            <v>621</v>
          </cell>
          <cell r="N70">
            <v>256</v>
          </cell>
          <cell r="O70">
            <v>421</v>
          </cell>
          <cell r="P70">
            <v>0.37813884785819796</v>
          </cell>
          <cell r="Q70">
            <v>677</v>
          </cell>
          <cell r="R70">
            <v>237</v>
          </cell>
          <cell r="S70">
            <v>335</v>
          </cell>
          <cell r="T70">
            <v>0.41433566433566432</v>
          </cell>
          <cell r="U70">
            <v>572</v>
          </cell>
          <cell r="V70">
            <v>3196</v>
          </cell>
        </row>
        <row r="71">
          <cell r="A71" t="str">
            <v>08</v>
          </cell>
          <cell r="B71">
            <v>121</v>
          </cell>
          <cell r="C71">
            <v>252</v>
          </cell>
          <cell r="D71">
            <v>0.32439678284182305</v>
          </cell>
          <cell r="E71">
            <v>373</v>
          </cell>
          <cell r="F71">
            <v>102</v>
          </cell>
          <cell r="G71">
            <v>176</v>
          </cell>
          <cell r="H71">
            <v>0.36690647482014388</v>
          </cell>
          <cell r="I71">
            <v>278</v>
          </cell>
          <cell r="J71">
            <v>121</v>
          </cell>
          <cell r="K71">
            <v>223</v>
          </cell>
          <cell r="L71">
            <v>0.35174418604651164</v>
          </cell>
          <cell r="M71">
            <v>344</v>
          </cell>
          <cell r="N71">
            <v>129</v>
          </cell>
          <cell r="O71">
            <v>205</v>
          </cell>
          <cell r="P71">
            <v>0.38622754491017963</v>
          </cell>
          <cell r="Q71">
            <v>334</v>
          </cell>
          <cell r="R71">
            <v>141</v>
          </cell>
          <cell r="S71">
            <v>205</v>
          </cell>
          <cell r="T71">
            <v>0.40751445086705201</v>
          </cell>
          <cell r="U71">
            <v>346</v>
          </cell>
          <cell r="V71">
            <v>1675</v>
          </cell>
        </row>
        <row r="72">
          <cell r="A72" t="str">
            <v>09</v>
          </cell>
          <cell r="B72">
            <v>182</v>
          </cell>
          <cell r="C72">
            <v>614</v>
          </cell>
          <cell r="D72">
            <v>0.228643216080402</v>
          </cell>
          <cell r="E72">
            <v>796</v>
          </cell>
          <cell r="F72">
            <v>171</v>
          </cell>
          <cell r="G72">
            <v>594</v>
          </cell>
          <cell r="H72">
            <v>0.22352941176470589</v>
          </cell>
          <cell r="I72">
            <v>765</v>
          </cell>
          <cell r="J72">
            <v>206</v>
          </cell>
          <cell r="K72">
            <v>661</v>
          </cell>
          <cell r="L72">
            <v>0.23760092272202998</v>
          </cell>
          <cell r="M72">
            <v>867</v>
          </cell>
          <cell r="N72">
            <v>204</v>
          </cell>
          <cell r="O72">
            <v>655</v>
          </cell>
          <cell r="P72">
            <v>0.23748544819557627</v>
          </cell>
          <cell r="Q72">
            <v>859</v>
          </cell>
          <cell r="R72">
            <v>164</v>
          </cell>
          <cell r="S72">
            <v>653</v>
          </cell>
          <cell r="T72">
            <v>0.200734394124847</v>
          </cell>
          <cell r="U72">
            <v>817</v>
          </cell>
          <cell r="V72">
            <v>4104</v>
          </cell>
        </row>
        <row r="73">
          <cell r="A73" t="str">
            <v>10</v>
          </cell>
          <cell r="B73">
            <v>754</v>
          </cell>
          <cell r="C73">
            <v>592</v>
          </cell>
          <cell r="D73">
            <v>0.56017830609212482</v>
          </cell>
          <cell r="E73">
            <v>1346</v>
          </cell>
          <cell r="F73">
            <v>580</v>
          </cell>
          <cell r="G73">
            <v>452</v>
          </cell>
          <cell r="H73">
            <v>0.56201550387596899</v>
          </cell>
          <cell r="I73">
            <v>1032</v>
          </cell>
          <cell r="J73">
            <v>604</v>
          </cell>
          <cell r="K73">
            <v>502</v>
          </cell>
          <cell r="L73">
            <v>0.54611211573236895</v>
          </cell>
          <cell r="M73">
            <v>1106</v>
          </cell>
          <cell r="N73">
            <v>626</v>
          </cell>
          <cell r="O73">
            <v>465</v>
          </cell>
          <cell r="P73">
            <v>0.57378551787351051</v>
          </cell>
          <cell r="Q73">
            <v>1091</v>
          </cell>
          <cell r="R73">
            <v>625</v>
          </cell>
          <cell r="S73">
            <v>517</v>
          </cell>
          <cell r="T73">
            <v>0.54728546409807355</v>
          </cell>
          <cell r="U73">
            <v>1142</v>
          </cell>
          <cell r="V73">
            <v>5717</v>
          </cell>
        </row>
        <row r="74">
          <cell r="A74" t="str">
            <v>12</v>
          </cell>
          <cell r="B74">
            <v>168</v>
          </cell>
          <cell r="C74">
            <v>203</v>
          </cell>
          <cell r="D74">
            <v>0.45283018867924529</v>
          </cell>
          <cell r="E74">
            <v>371</v>
          </cell>
          <cell r="F74">
            <v>131</v>
          </cell>
          <cell r="G74">
            <v>161</v>
          </cell>
          <cell r="H74">
            <v>0.44863013698630139</v>
          </cell>
          <cell r="I74">
            <v>292</v>
          </cell>
          <cell r="J74">
            <v>165</v>
          </cell>
          <cell r="K74">
            <v>162</v>
          </cell>
          <cell r="L74">
            <v>0.50458715596330272</v>
          </cell>
          <cell r="M74">
            <v>327</v>
          </cell>
          <cell r="N74">
            <v>158</v>
          </cell>
          <cell r="O74">
            <v>165</v>
          </cell>
          <cell r="P74">
            <v>0.48916408668730649</v>
          </cell>
          <cell r="Q74">
            <v>323</v>
          </cell>
          <cell r="R74">
            <v>174</v>
          </cell>
          <cell r="S74">
            <v>201</v>
          </cell>
          <cell r="T74">
            <v>0.46400000000000002</v>
          </cell>
          <cell r="U74">
            <v>375</v>
          </cell>
          <cell r="V74">
            <v>1688</v>
          </cell>
        </row>
        <row r="75">
          <cell r="A75" t="str">
            <v>11</v>
          </cell>
          <cell r="B75">
            <v>210</v>
          </cell>
          <cell r="C75">
            <v>168</v>
          </cell>
          <cell r="D75">
            <v>0.55555555555555558</v>
          </cell>
          <cell r="E75">
            <v>378</v>
          </cell>
          <cell r="F75">
            <v>148</v>
          </cell>
          <cell r="G75">
            <v>88</v>
          </cell>
          <cell r="H75">
            <v>0.6271186440677966</v>
          </cell>
          <cell r="I75">
            <v>236</v>
          </cell>
          <cell r="J75">
            <v>174</v>
          </cell>
          <cell r="K75">
            <v>123</v>
          </cell>
          <cell r="L75">
            <v>0.58585858585858586</v>
          </cell>
          <cell r="M75">
            <v>297</v>
          </cell>
          <cell r="N75">
            <v>155</v>
          </cell>
          <cell r="O75">
            <v>133</v>
          </cell>
          <cell r="P75">
            <v>0.53819444444444442</v>
          </cell>
          <cell r="Q75">
            <v>288</v>
          </cell>
          <cell r="R75">
            <v>143</v>
          </cell>
          <cell r="S75">
            <v>92</v>
          </cell>
          <cell r="T75">
            <v>0.60851063829787233</v>
          </cell>
          <cell r="U75">
            <v>235</v>
          </cell>
          <cell r="V75">
            <v>1434</v>
          </cell>
        </row>
        <row r="76">
          <cell r="A76" t="str">
            <v>Théologie</v>
          </cell>
          <cell r="B76">
            <v>3</v>
          </cell>
          <cell r="C76">
            <v>7</v>
          </cell>
          <cell r="D76">
            <v>0.3</v>
          </cell>
          <cell r="E76">
            <v>10</v>
          </cell>
          <cell r="F76">
            <v>2</v>
          </cell>
          <cell r="G76">
            <v>9</v>
          </cell>
          <cell r="H76">
            <v>0.18181818181818182</v>
          </cell>
          <cell r="I76">
            <v>11</v>
          </cell>
          <cell r="J76">
            <v>4</v>
          </cell>
          <cell r="K76">
            <v>9</v>
          </cell>
          <cell r="L76">
            <v>0.30769230769230771</v>
          </cell>
          <cell r="M76">
            <v>13</v>
          </cell>
          <cell r="N76">
            <v>2</v>
          </cell>
          <cell r="O76">
            <v>7</v>
          </cell>
          <cell r="P76">
            <v>0.22222222222222221</v>
          </cell>
          <cell r="Q76">
            <v>9</v>
          </cell>
          <cell r="R76">
            <v>4</v>
          </cell>
          <cell r="S76">
            <v>6</v>
          </cell>
          <cell r="T76">
            <v>0.4</v>
          </cell>
          <cell r="U76">
            <v>10</v>
          </cell>
          <cell r="V76">
            <v>53</v>
          </cell>
        </row>
        <row r="79">
          <cell r="B79">
            <v>2009</v>
          </cell>
          <cell r="E79" t="str">
            <v>Total 2009</v>
          </cell>
          <cell r="F79">
            <v>2010</v>
          </cell>
          <cell r="I79" t="str">
            <v>Total 2010</v>
          </cell>
          <cell r="J79">
            <v>2011</v>
          </cell>
          <cell r="M79" t="str">
            <v>Total 2011</v>
          </cell>
          <cell r="N79">
            <v>2012</v>
          </cell>
          <cell r="Q79" t="str">
            <v>Total 2012</v>
          </cell>
          <cell r="R79">
            <v>2013</v>
          </cell>
          <cell r="U79" t="str">
            <v>Total 2013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263</v>
          </cell>
          <cell r="C81">
            <v>292</v>
          </cell>
          <cell r="D81">
            <v>0.47387387387387386</v>
          </cell>
          <cell r="E81">
            <v>555</v>
          </cell>
          <cell r="F81">
            <v>279</v>
          </cell>
          <cell r="G81">
            <v>246</v>
          </cell>
          <cell r="H81">
            <v>0.53142857142857147</v>
          </cell>
          <cell r="I81">
            <v>525</v>
          </cell>
          <cell r="J81">
            <v>284</v>
          </cell>
          <cell r="K81">
            <v>274</v>
          </cell>
          <cell r="L81">
            <v>0.50896057347670254</v>
          </cell>
          <cell r="M81">
            <v>558</v>
          </cell>
          <cell r="N81">
            <v>281</v>
          </cell>
          <cell r="O81">
            <v>330</v>
          </cell>
          <cell r="P81">
            <v>0.45990180032733224</v>
          </cell>
          <cell r="Q81">
            <v>611</v>
          </cell>
          <cell r="R81">
            <v>280</v>
          </cell>
          <cell r="S81">
            <v>320</v>
          </cell>
          <cell r="T81">
            <v>0.46666666666666667</v>
          </cell>
          <cell r="U81">
            <v>600</v>
          </cell>
        </row>
        <row r="82">
          <cell r="A82" t="str">
            <v>Lettres</v>
          </cell>
          <cell r="B82">
            <v>1285</v>
          </cell>
          <cell r="C82">
            <v>1060</v>
          </cell>
          <cell r="D82">
            <v>0.54797441364605548</v>
          </cell>
          <cell r="E82">
            <v>2345</v>
          </cell>
          <cell r="F82">
            <v>1142</v>
          </cell>
          <cell r="G82">
            <v>856</v>
          </cell>
          <cell r="H82">
            <v>0.57157157157157157</v>
          </cell>
          <cell r="I82">
            <v>1998</v>
          </cell>
          <cell r="J82">
            <v>1138</v>
          </cell>
          <cell r="K82">
            <v>923</v>
          </cell>
          <cell r="L82">
            <v>0.5521591460456089</v>
          </cell>
          <cell r="M82">
            <v>2061</v>
          </cell>
          <cell r="N82">
            <v>1325</v>
          </cell>
          <cell r="O82">
            <v>933</v>
          </cell>
          <cell r="P82">
            <v>0.58680248007085922</v>
          </cell>
          <cell r="Q82">
            <v>2258</v>
          </cell>
          <cell r="R82">
            <v>1341</v>
          </cell>
          <cell r="S82">
            <v>1039</v>
          </cell>
          <cell r="T82">
            <v>0.5634453781512605</v>
          </cell>
          <cell r="U82">
            <v>2380</v>
          </cell>
        </row>
        <row r="83">
          <cell r="A83" t="str">
            <v>Pharmacie</v>
          </cell>
          <cell r="B83">
            <v>210</v>
          </cell>
          <cell r="C83">
            <v>168</v>
          </cell>
          <cell r="D83">
            <v>0.55555555555555558</v>
          </cell>
          <cell r="E83">
            <v>378</v>
          </cell>
          <cell r="F83">
            <v>148</v>
          </cell>
          <cell r="G83">
            <v>88</v>
          </cell>
          <cell r="H83">
            <v>0.6271186440677966</v>
          </cell>
          <cell r="I83">
            <v>236</v>
          </cell>
          <cell r="J83">
            <v>174</v>
          </cell>
          <cell r="K83">
            <v>123</v>
          </cell>
          <cell r="L83">
            <v>0.58585858585858586</v>
          </cell>
          <cell r="M83">
            <v>297</v>
          </cell>
          <cell r="N83">
            <v>155</v>
          </cell>
          <cell r="O83">
            <v>133</v>
          </cell>
          <cell r="P83">
            <v>0.53819444444444442</v>
          </cell>
          <cell r="Q83">
            <v>288</v>
          </cell>
          <cell r="R83">
            <v>143</v>
          </cell>
          <cell r="S83">
            <v>92</v>
          </cell>
          <cell r="T83">
            <v>0.60851063829787233</v>
          </cell>
          <cell r="U83">
            <v>235</v>
          </cell>
        </row>
        <row r="84">
          <cell r="A84" t="str">
            <v>Sciences</v>
          </cell>
          <cell r="B84">
            <v>1565</v>
          </cell>
          <cell r="C84">
            <v>2641</v>
          </cell>
          <cell r="D84">
            <v>0.3720874940561103</v>
          </cell>
          <cell r="E84">
            <v>4206</v>
          </cell>
          <cell r="F84">
            <v>1304</v>
          </cell>
          <cell r="G84">
            <v>2277</v>
          </cell>
          <cell r="H84">
            <v>0.36414409382853952</v>
          </cell>
          <cell r="I84">
            <v>3581</v>
          </cell>
          <cell r="J84">
            <v>1392</v>
          </cell>
          <cell r="K84">
            <v>2508</v>
          </cell>
          <cell r="L84">
            <v>0.3569230769230769</v>
          </cell>
          <cell r="M84">
            <v>3900</v>
          </cell>
          <cell r="N84">
            <v>1390</v>
          </cell>
          <cell r="O84">
            <v>2465</v>
          </cell>
          <cell r="P84">
            <v>0.36057068741893644</v>
          </cell>
          <cell r="Q84">
            <v>3855</v>
          </cell>
          <cell r="R84">
            <v>1387</v>
          </cell>
          <cell r="S84">
            <v>2502</v>
          </cell>
          <cell r="T84">
            <v>0.35664695294420157</v>
          </cell>
          <cell r="U84">
            <v>3889</v>
          </cell>
        </row>
        <row r="85">
          <cell r="A85" t="str">
            <v>Total général</v>
          </cell>
          <cell r="B85">
            <v>3323</v>
          </cell>
          <cell r="C85">
            <v>4161</v>
          </cell>
          <cell r="D85">
            <v>0.44401389631213256</v>
          </cell>
          <cell r="E85">
            <v>7484</v>
          </cell>
          <cell r="F85">
            <v>2873</v>
          </cell>
          <cell r="G85">
            <v>3467</v>
          </cell>
          <cell r="H85">
            <v>0.45315457413249211</v>
          </cell>
          <cell r="I85">
            <v>6340</v>
          </cell>
          <cell r="J85">
            <v>2988</v>
          </cell>
          <cell r="K85">
            <v>3828</v>
          </cell>
          <cell r="L85">
            <v>0.43838028169014087</v>
          </cell>
          <cell r="M85">
            <v>6816</v>
          </cell>
          <cell r="N85">
            <v>3151</v>
          </cell>
          <cell r="O85">
            <v>3861</v>
          </cell>
          <cell r="P85">
            <v>0.44937250427837994</v>
          </cell>
          <cell r="Q85">
            <v>7012</v>
          </cell>
          <cell r="R85">
            <v>3151</v>
          </cell>
          <cell r="S85">
            <v>3953</v>
          </cell>
          <cell r="T85">
            <v>0.44355292792792794</v>
          </cell>
          <cell r="U85">
            <v>7104</v>
          </cell>
        </row>
      </sheetData>
      <sheetData sheetId="18">
        <row r="2">
          <cell r="B2" t="str">
            <v>2009</v>
          </cell>
          <cell r="D2" t="str">
            <v>2010</v>
          </cell>
          <cell r="F2" t="str">
            <v>2011</v>
          </cell>
          <cell r="H2" t="str">
            <v>2012</v>
          </cell>
          <cell r="J2" t="str">
            <v>2013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37</v>
          </cell>
          <cell r="C4">
            <v>65</v>
          </cell>
          <cell r="D4">
            <v>47</v>
          </cell>
          <cell r="E4">
            <v>73</v>
          </cell>
          <cell r="F4">
            <v>33</v>
          </cell>
          <cell r="G4">
            <v>76</v>
          </cell>
          <cell r="H4">
            <v>37</v>
          </cell>
          <cell r="I4">
            <v>97</v>
          </cell>
          <cell r="J4">
            <v>26</v>
          </cell>
          <cell r="K4">
            <v>75</v>
          </cell>
        </row>
        <row r="5">
          <cell r="A5" t="str">
            <v>02</v>
          </cell>
          <cell r="B5">
            <v>29</v>
          </cell>
          <cell r="C5">
            <v>58</v>
          </cell>
          <cell r="D5">
            <v>36</v>
          </cell>
          <cell r="E5">
            <v>47</v>
          </cell>
          <cell r="F5">
            <v>34</v>
          </cell>
          <cell r="G5">
            <v>67</v>
          </cell>
          <cell r="H5">
            <v>35</v>
          </cell>
          <cell r="I5">
            <v>49</v>
          </cell>
          <cell r="J5">
            <v>26</v>
          </cell>
          <cell r="K5">
            <v>71</v>
          </cell>
        </row>
        <row r="6">
          <cell r="A6" t="str">
            <v>03</v>
          </cell>
          <cell r="B6">
            <v>12</v>
          </cell>
          <cell r="C6">
            <v>10</v>
          </cell>
          <cell r="D6">
            <v>6</v>
          </cell>
          <cell r="E6">
            <v>8</v>
          </cell>
          <cell r="F6">
            <v>5</v>
          </cell>
          <cell r="G6">
            <v>11</v>
          </cell>
          <cell r="H6">
            <v>4</v>
          </cell>
          <cell r="I6">
            <v>10</v>
          </cell>
          <cell r="J6">
            <v>7</v>
          </cell>
          <cell r="K6">
            <v>16</v>
          </cell>
        </row>
        <row r="7">
          <cell r="A7" t="str">
            <v>04</v>
          </cell>
          <cell r="B7">
            <v>8</v>
          </cell>
          <cell r="C7">
            <v>16</v>
          </cell>
          <cell r="D7">
            <v>8</v>
          </cell>
          <cell r="E7">
            <v>17</v>
          </cell>
          <cell r="F7">
            <v>11</v>
          </cell>
          <cell r="G7">
            <v>11</v>
          </cell>
          <cell r="H7">
            <v>14</v>
          </cell>
          <cell r="I7">
            <v>21</v>
          </cell>
          <cell r="J7">
            <v>6</v>
          </cell>
          <cell r="K7">
            <v>16</v>
          </cell>
        </row>
        <row r="8">
          <cell r="A8" t="str">
            <v>05</v>
          </cell>
          <cell r="B8">
            <v>54</v>
          </cell>
          <cell r="C8">
            <v>97</v>
          </cell>
          <cell r="D8">
            <v>46</v>
          </cell>
          <cell r="E8">
            <v>88</v>
          </cell>
          <cell r="F8">
            <v>52</v>
          </cell>
          <cell r="G8">
            <v>89</v>
          </cell>
          <cell r="H8">
            <v>38</v>
          </cell>
          <cell r="I8">
            <v>87</v>
          </cell>
          <cell r="J8">
            <v>27</v>
          </cell>
          <cell r="K8">
            <v>72</v>
          </cell>
        </row>
        <row r="9">
          <cell r="A9" t="str">
            <v>06</v>
          </cell>
          <cell r="B9">
            <v>37</v>
          </cell>
          <cell r="C9">
            <v>126</v>
          </cell>
          <cell r="D9">
            <v>43</v>
          </cell>
          <cell r="E9">
            <v>159</v>
          </cell>
          <cell r="F9">
            <v>46</v>
          </cell>
          <cell r="G9">
            <v>121</v>
          </cell>
          <cell r="H9">
            <v>46</v>
          </cell>
          <cell r="I9">
            <v>134</v>
          </cell>
          <cell r="J9">
            <v>26</v>
          </cell>
          <cell r="K9">
            <v>121</v>
          </cell>
        </row>
        <row r="10">
          <cell r="A10" t="str">
            <v>07</v>
          </cell>
          <cell r="B10">
            <v>18</v>
          </cell>
          <cell r="C10">
            <v>35</v>
          </cell>
          <cell r="D10">
            <v>30</v>
          </cell>
          <cell r="E10">
            <v>40</v>
          </cell>
          <cell r="F10">
            <v>25</v>
          </cell>
          <cell r="G10">
            <v>39</v>
          </cell>
          <cell r="H10">
            <v>29</v>
          </cell>
          <cell r="I10">
            <v>42</v>
          </cell>
          <cell r="J10">
            <v>27</v>
          </cell>
          <cell r="K10">
            <v>49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6</v>
          </cell>
          <cell r="E11">
            <v>10</v>
          </cell>
          <cell r="F11">
            <v>4</v>
          </cell>
          <cell r="G11">
            <v>6</v>
          </cell>
          <cell r="H11">
            <v>6</v>
          </cell>
          <cell r="I11">
            <v>8</v>
          </cell>
          <cell r="J11">
            <v>6</v>
          </cell>
          <cell r="K11">
            <v>3</v>
          </cell>
        </row>
        <row r="12">
          <cell r="A12" t="str">
            <v>09</v>
          </cell>
          <cell r="B12">
            <v>22</v>
          </cell>
          <cell r="C12">
            <v>47</v>
          </cell>
          <cell r="D12">
            <v>23</v>
          </cell>
          <cell r="E12">
            <v>40</v>
          </cell>
          <cell r="F12">
            <v>29</v>
          </cell>
          <cell r="G12">
            <v>37</v>
          </cell>
          <cell r="H12">
            <v>29</v>
          </cell>
          <cell r="I12">
            <v>27</v>
          </cell>
          <cell r="J12">
            <v>23</v>
          </cell>
          <cell r="K12">
            <v>37</v>
          </cell>
        </row>
        <row r="13">
          <cell r="A13" t="str">
            <v>10</v>
          </cell>
          <cell r="B13">
            <v>9</v>
          </cell>
          <cell r="C13">
            <v>5</v>
          </cell>
          <cell r="D13">
            <v>6</v>
          </cell>
          <cell r="E13">
            <v>5</v>
          </cell>
          <cell r="F13">
            <v>7</v>
          </cell>
          <cell r="G13">
            <v>6</v>
          </cell>
          <cell r="H13">
            <v>9</v>
          </cell>
          <cell r="I13">
            <v>3</v>
          </cell>
          <cell r="J13">
            <v>7</v>
          </cell>
          <cell r="K13">
            <v>7</v>
          </cell>
        </row>
        <row r="14">
          <cell r="A14" t="str">
            <v>11</v>
          </cell>
          <cell r="B14">
            <v>56</v>
          </cell>
          <cell r="C14">
            <v>96</v>
          </cell>
          <cell r="D14">
            <v>50</v>
          </cell>
          <cell r="E14">
            <v>74</v>
          </cell>
          <cell r="F14">
            <v>52</v>
          </cell>
          <cell r="G14">
            <v>65</v>
          </cell>
          <cell r="H14">
            <v>46</v>
          </cell>
          <cell r="I14">
            <v>68</v>
          </cell>
          <cell r="J14">
            <v>31</v>
          </cell>
          <cell r="K14">
            <v>67</v>
          </cell>
        </row>
        <row r="15">
          <cell r="A15" t="str">
            <v>12</v>
          </cell>
          <cell r="B15">
            <v>11</v>
          </cell>
          <cell r="C15">
            <v>20</v>
          </cell>
          <cell r="D15">
            <v>12</v>
          </cell>
          <cell r="E15">
            <v>16</v>
          </cell>
          <cell r="F15">
            <v>7</v>
          </cell>
          <cell r="G15">
            <v>17</v>
          </cell>
          <cell r="H15">
            <v>8</v>
          </cell>
          <cell r="I15">
            <v>13</v>
          </cell>
          <cell r="J15">
            <v>9</v>
          </cell>
          <cell r="K15">
            <v>10</v>
          </cell>
        </row>
        <row r="16">
          <cell r="A16" t="str">
            <v>13</v>
          </cell>
          <cell r="B16">
            <v>3</v>
          </cell>
          <cell r="C16">
            <v>4</v>
          </cell>
          <cell r="D16">
            <v>5</v>
          </cell>
          <cell r="E16">
            <v>6</v>
          </cell>
          <cell r="F16">
            <v>1</v>
          </cell>
          <cell r="G16">
            <v>4</v>
          </cell>
          <cell r="H16">
            <v>7</v>
          </cell>
          <cell r="I16">
            <v>3</v>
          </cell>
          <cell r="K16">
            <v>5</v>
          </cell>
        </row>
        <row r="17">
          <cell r="A17" t="str">
            <v>14</v>
          </cell>
          <cell r="B17">
            <v>33</v>
          </cell>
          <cell r="C17">
            <v>58</v>
          </cell>
          <cell r="D17">
            <v>35</v>
          </cell>
          <cell r="E17">
            <v>45</v>
          </cell>
          <cell r="F17">
            <v>32</v>
          </cell>
          <cell r="G17">
            <v>52</v>
          </cell>
          <cell r="H17">
            <v>26</v>
          </cell>
          <cell r="I17">
            <v>36</v>
          </cell>
          <cell r="J17">
            <v>22</v>
          </cell>
          <cell r="K17">
            <v>45</v>
          </cell>
        </row>
        <row r="18">
          <cell r="A18" t="str">
            <v>15</v>
          </cell>
          <cell r="B18">
            <v>16</v>
          </cell>
          <cell r="C18">
            <v>18</v>
          </cell>
          <cell r="D18">
            <v>11</v>
          </cell>
          <cell r="E18">
            <v>22</v>
          </cell>
          <cell r="F18">
            <v>11</v>
          </cell>
          <cell r="G18">
            <v>21</v>
          </cell>
          <cell r="H18">
            <v>9</v>
          </cell>
          <cell r="I18">
            <v>26</v>
          </cell>
          <cell r="J18">
            <v>4</v>
          </cell>
          <cell r="K18">
            <v>22</v>
          </cell>
        </row>
        <row r="19">
          <cell r="A19" t="str">
            <v>16</v>
          </cell>
          <cell r="B19">
            <v>42</v>
          </cell>
          <cell r="C19">
            <v>66</v>
          </cell>
          <cell r="D19">
            <v>36</v>
          </cell>
          <cell r="E19">
            <v>66</v>
          </cell>
          <cell r="F19">
            <v>40</v>
          </cell>
          <cell r="G19">
            <v>76</v>
          </cell>
          <cell r="H19">
            <v>37</v>
          </cell>
          <cell r="I19">
            <v>64</v>
          </cell>
          <cell r="J19">
            <v>29</v>
          </cell>
          <cell r="K19">
            <v>64</v>
          </cell>
        </row>
        <row r="20">
          <cell r="A20" t="str">
            <v>17</v>
          </cell>
          <cell r="B20">
            <v>11</v>
          </cell>
          <cell r="C20">
            <v>13</v>
          </cell>
          <cell r="D20">
            <v>17</v>
          </cell>
          <cell r="E20">
            <v>14</v>
          </cell>
          <cell r="F20">
            <v>13</v>
          </cell>
          <cell r="G20">
            <v>18</v>
          </cell>
          <cell r="H20">
            <v>15</v>
          </cell>
          <cell r="I20">
            <v>12</v>
          </cell>
          <cell r="J20">
            <v>15</v>
          </cell>
          <cell r="K20">
            <v>7</v>
          </cell>
        </row>
        <row r="21">
          <cell r="A21" t="str">
            <v>18</v>
          </cell>
          <cell r="B21">
            <v>23</v>
          </cell>
          <cell r="C21">
            <v>34</v>
          </cell>
          <cell r="D21">
            <v>26</v>
          </cell>
          <cell r="E21">
            <v>35</v>
          </cell>
          <cell r="F21">
            <v>30</v>
          </cell>
          <cell r="G21">
            <v>49</v>
          </cell>
          <cell r="H21">
            <v>23</v>
          </cell>
          <cell r="I21">
            <v>30</v>
          </cell>
          <cell r="J21">
            <v>16</v>
          </cell>
          <cell r="K21">
            <v>42</v>
          </cell>
        </row>
        <row r="22">
          <cell r="A22" t="str">
            <v>19</v>
          </cell>
          <cell r="B22">
            <v>28</v>
          </cell>
          <cell r="C22">
            <v>42</v>
          </cell>
          <cell r="D22">
            <v>29</v>
          </cell>
          <cell r="E22">
            <v>48</v>
          </cell>
          <cell r="F22">
            <v>33</v>
          </cell>
          <cell r="G22">
            <v>31</v>
          </cell>
          <cell r="H22">
            <v>28</v>
          </cell>
          <cell r="I22">
            <v>46</v>
          </cell>
          <cell r="J22">
            <v>24</v>
          </cell>
          <cell r="K22">
            <v>28</v>
          </cell>
        </row>
        <row r="23">
          <cell r="A23" t="str">
            <v>20</v>
          </cell>
          <cell r="B23">
            <v>5</v>
          </cell>
          <cell r="C23">
            <v>7</v>
          </cell>
          <cell r="D23">
            <v>4</v>
          </cell>
          <cell r="E23">
            <v>3</v>
          </cell>
          <cell r="F23">
            <v>10</v>
          </cell>
          <cell r="G23">
            <v>8</v>
          </cell>
          <cell r="H23">
            <v>6</v>
          </cell>
          <cell r="I23">
            <v>12</v>
          </cell>
          <cell r="J23">
            <v>4</v>
          </cell>
          <cell r="K23">
            <v>6</v>
          </cell>
        </row>
        <row r="24">
          <cell r="A24" t="str">
            <v>21</v>
          </cell>
          <cell r="B24">
            <v>17</v>
          </cell>
          <cell r="C24">
            <v>26</v>
          </cell>
          <cell r="D24">
            <v>22</v>
          </cell>
          <cell r="E24">
            <v>33</v>
          </cell>
          <cell r="F24">
            <v>24</v>
          </cell>
          <cell r="G24">
            <v>26</v>
          </cell>
          <cell r="H24">
            <v>32</v>
          </cell>
          <cell r="I24">
            <v>30</v>
          </cell>
          <cell r="J24">
            <v>17</v>
          </cell>
          <cell r="K24">
            <v>29</v>
          </cell>
        </row>
        <row r="25">
          <cell r="A25" t="str">
            <v>22</v>
          </cell>
          <cell r="B25">
            <v>32</v>
          </cell>
          <cell r="C25">
            <v>41</v>
          </cell>
          <cell r="D25">
            <v>40</v>
          </cell>
          <cell r="E25">
            <v>42</v>
          </cell>
          <cell r="F25">
            <v>36</v>
          </cell>
          <cell r="G25">
            <v>46</v>
          </cell>
          <cell r="H25">
            <v>40</v>
          </cell>
          <cell r="I25">
            <v>48</v>
          </cell>
          <cell r="J25">
            <v>28</v>
          </cell>
          <cell r="K25">
            <v>33</v>
          </cell>
        </row>
        <row r="26">
          <cell r="A26" t="str">
            <v>23</v>
          </cell>
          <cell r="B26">
            <v>28</v>
          </cell>
          <cell r="C26">
            <v>44</v>
          </cell>
          <cell r="D26">
            <v>26</v>
          </cell>
          <cell r="E26">
            <v>47</v>
          </cell>
          <cell r="F26">
            <v>23</v>
          </cell>
          <cell r="G26">
            <v>31</v>
          </cell>
          <cell r="H26">
            <v>15</v>
          </cell>
          <cell r="I26">
            <v>28</v>
          </cell>
          <cell r="J26">
            <v>32</v>
          </cell>
          <cell r="K26">
            <v>27</v>
          </cell>
        </row>
        <row r="27">
          <cell r="A27" t="str">
            <v>24</v>
          </cell>
          <cell r="B27">
            <v>12</v>
          </cell>
          <cell r="C27">
            <v>14</v>
          </cell>
          <cell r="D27">
            <v>9</v>
          </cell>
          <cell r="E27">
            <v>15</v>
          </cell>
          <cell r="F27">
            <v>10</v>
          </cell>
          <cell r="G27">
            <v>14</v>
          </cell>
          <cell r="H27">
            <v>8</v>
          </cell>
          <cell r="I27">
            <v>11</v>
          </cell>
          <cell r="J27">
            <v>7</v>
          </cell>
          <cell r="K27">
            <v>12</v>
          </cell>
        </row>
        <row r="28">
          <cell r="A28" t="str">
            <v>25</v>
          </cell>
          <cell r="B28">
            <v>31</v>
          </cell>
          <cell r="C28">
            <v>61</v>
          </cell>
          <cell r="D28">
            <v>26</v>
          </cell>
          <cell r="E28">
            <v>46</v>
          </cell>
          <cell r="F28">
            <v>36</v>
          </cell>
          <cell r="G28">
            <v>57</v>
          </cell>
          <cell r="H28">
            <v>34</v>
          </cell>
          <cell r="I28">
            <v>42</v>
          </cell>
          <cell r="J28">
            <v>17</v>
          </cell>
          <cell r="K28">
            <v>32</v>
          </cell>
        </row>
        <row r="29">
          <cell r="A29" t="str">
            <v>26</v>
          </cell>
          <cell r="B29">
            <v>41</v>
          </cell>
          <cell r="C29">
            <v>86</v>
          </cell>
          <cell r="D29">
            <v>38</v>
          </cell>
          <cell r="E29">
            <v>84</v>
          </cell>
          <cell r="F29">
            <v>37</v>
          </cell>
          <cell r="G29">
            <v>75</v>
          </cell>
          <cell r="H29">
            <v>28</v>
          </cell>
          <cell r="I29">
            <v>56</v>
          </cell>
          <cell r="J29">
            <v>33</v>
          </cell>
          <cell r="K29">
            <v>49</v>
          </cell>
        </row>
        <row r="30">
          <cell r="A30" t="str">
            <v>27</v>
          </cell>
          <cell r="B30">
            <v>74</v>
          </cell>
          <cell r="C30">
            <v>141</v>
          </cell>
          <cell r="D30">
            <v>53</v>
          </cell>
          <cell r="E30">
            <v>139</v>
          </cell>
          <cell r="F30">
            <v>69</v>
          </cell>
          <cell r="G30">
            <v>108</v>
          </cell>
          <cell r="H30">
            <v>70</v>
          </cell>
          <cell r="I30">
            <v>119</v>
          </cell>
          <cell r="J30">
            <v>41</v>
          </cell>
          <cell r="K30">
            <v>97</v>
          </cell>
        </row>
        <row r="31">
          <cell r="A31" t="str">
            <v>28</v>
          </cell>
          <cell r="B31">
            <v>32</v>
          </cell>
          <cell r="C31">
            <v>43</v>
          </cell>
          <cell r="D31">
            <v>21</v>
          </cell>
          <cell r="E31">
            <v>39</v>
          </cell>
          <cell r="F31">
            <v>33</v>
          </cell>
          <cell r="G31">
            <v>42</v>
          </cell>
          <cell r="H31">
            <v>24</v>
          </cell>
          <cell r="I31">
            <v>28</v>
          </cell>
          <cell r="J31">
            <v>16</v>
          </cell>
          <cell r="K31">
            <v>36</v>
          </cell>
        </row>
        <row r="32">
          <cell r="A32" t="str">
            <v>29</v>
          </cell>
          <cell r="B32">
            <v>9</v>
          </cell>
          <cell r="C32">
            <v>16</v>
          </cell>
          <cell r="D32">
            <v>10</v>
          </cell>
          <cell r="E32">
            <v>12</v>
          </cell>
          <cell r="F32">
            <v>7</v>
          </cell>
          <cell r="G32">
            <v>9</v>
          </cell>
          <cell r="H32">
            <v>6</v>
          </cell>
          <cell r="I32">
            <v>7</v>
          </cell>
          <cell r="J32">
            <v>4</v>
          </cell>
          <cell r="K32">
            <v>6</v>
          </cell>
        </row>
        <row r="33">
          <cell r="A33" t="str">
            <v>30</v>
          </cell>
          <cell r="B33">
            <v>16</v>
          </cell>
          <cell r="C33">
            <v>20</v>
          </cell>
          <cell r="D33">
            <v>13</v>
          </cell>
          <cell r="E33">
            <v>13</v>
          </cell>
          <cell r="F33">
            <v>9</v>
          </cell>
          <cell r="G33">
            <v>12</v>
          </cell>
          <cell r="H33">
            <v>10</v>
          </cell>
          <cell r="I33">
            <v>12</v>
          </cell>
          <cell r="J33">
            <v>9</v>
          </cell>
          <cell r="K33">
            <v>10</v>
          </cell>
        </row>
        <row r="34">
          <cell r="A34" t="str">
            <v>31</v>
          </cell>
          <cell r="B34">
            <v>25</v>
          </cell>
          <cell r="C34">
            <v>52</v>
          </cell>
          <cell r="D34">
            <v>28</v>
          </cell>
          <cell r="E34">
            <v>43</v>
          </cell>
          <cell r="F34">
            <v>25</v>
          </cell>
          <cell r="G34">
            <v>39</v>
          </cell>
          <cell r="H34">
            <v>26</v>
          </cell>
          <cell r="I34">
            <v>38</v>
          </cell>
          <cell r="J34">
            <v>14</v>
          </cell>
          <cell r="K34">
            <v>28</v>
          </cell>
        </row>
        <row r="35">
          <cell r="A35" t="str">
            <v>32</v>
          </cell>
          <cell r="B35">
            <v>28</v>
          </cell>
          <cell r="C35">
            <v>50</v>
          </cell>
          <cell r="D35">
            <v>21</v>
          </cell>
          <cell r="E35">
            <v>47</v>
          </cell>
          <cell r="F35">
            <v>15</v>
          </cell>
          <cell r="G35">
            <v>43</v>
          </cell>
          <cell r="H35">
            <v>15</v>
          </cell>
          <cell r="I35">
            <v>25</v>
          </cell>
          <cell r="J35">
            <v>10</v>
          </cell>
          <cell r="K35">
            <v>23</v>
          </cell>
        </row>
        <row r="36">
          <cell r="A36" t="str">
            <v>33</v>
          </cell>
          <cell r="B36">
            <v>15</v>
          </cell>
          <cell r="C36">
            <v>37</v>
          </cell>
          <cell r="D36">
            <v>18</v>
          </cell>
          <cell r="E36">
            <v>25</v>
          </cell>
          <cell r="F36">
            <v>20</v>
          </cell>
          <cell r="G36">
            <v>37</v>
          </cell>
          <cell r="H36">
            <v>16</v>
          </cell>
          <cell r="I36">
            <v>28</v>
          </cell>
          <cell r="J36">
            <v>12</v>
          </cell>
          <cell r="K36">
            <v>17</v>
          </cell>
        </row>
        <row r="37">
          <cell r="A37" t="str">
            <v>34</v>
          </cell>
          <cell r="B37">
            <v>5</v>
          </cell>
          <cell r="C37">
            <v>11</v>
          </cell>
          <cell r="E37">
            <v>7</v>
          </cell>
          <cell r="F37">
            <v>3</v>
          </cell>
          <cell r="G37">
            <v>4</v>
          </cell>
          <cell r="H37">
            <v>3</v>
          </cell>
          <cell r="I37">
            <v>5</v>
          </cell>
          <cell r="J37">
            <v>1</v>
          </cell>
          <cell r="K37">
            <v>9</v>
          </cell>
        </row>
        <row r="38">
          <cell r="A38" t="str">
            <v>35</v>
          </cell>
          <cell r="B38">
            <v>16</v>
          </cell>
          <cell r="C38">
            <v>29</v>
          </cell>
          <cell r="D38">
            <v>12</v>
          </cell>
          <cell r="E38">
            <v>31</v>
          </cell>
          <cell r="F38">
            <v>19</v>
          </cell>
          <cell r="G38">
            <v>22</v>
          </cell>
          <cell r="H38">
            <v>14</v>
          </cell>
          <cell r="I38">
            <v>27</v>
          </cell>
          <cell r="J38">
            <v>17</v>
          </cell>
          <cell r="K38">
            <v>17</v>
          </cell>
        </row>
        <row r="39">
          <cell r="A39" t="str">
            <v>36</v>
          </cell>
          <cell r="B39">
            <v>5</v>
          </cell>
          <cell r="C39">
            <v>7</v>
          </cell>
          <cell r="D39">
            <v>2</v>
          </cell>
          <cell r="E39">
            <v>8</v>
          </cell>
          <cell r="F39">
            <v>6</v>
          </cell>
          <cell r="G39">
            <v>9</v>
          </cell>
          <cell r="H39">
            <v>2</v>
          </cell>
          <cell r="I39">
            <v>13</v>
          </cell>
          <cell r="J39">
            <v>8</v>
          </cell>
          <cell r="K39">
            <v>6</v>
          </cell>
        </row>
        <row r="40">
          <cell r="A40" t="str">
            <v>37</v>
          </cell>
          <cell r="B40">
            <v>5</v>
          </cell>
          <cell r="C40">
            <v>10</v>
          </cell>
          <cell r="D40">
            <v>3</v>
          </cell>
          <cell r="E40">
            <v>9</v>
          </cell>
          <cell r="F40">
            <v>5</v>
          </cell>
          <cell r="G40">
            <v>5</v>
          </cell>
          <cell r="H40">
            <v>2</v>
          </cell>
          <cell r="I40">
            <v>3</v>
          </cell>
          <cell r="J40">
            <v>2</v>
          </cell>
          <cell r="K40">
            <v>4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55</v>
          </cell>
          <cell r="C44">
            <v>118</v>
          </cell>
          <cell r="D44">
            <v>53</v>
          </cell>
          <cell r="E44">
            <v>114</v>
          </cell>
          <cell r="F44">
            <v>60</v>
          </cell>
          <cell r="G44">
            <v>83</v>
          </cell>
          <cell r="H44">
            <v>58</v>
          </cell>
          <cell r="I44">
            <v>99</v>
          </cell>
          <cell r="J44">
            <v>39</v>
          </cell>
          <cell r="K44">
            <v>92</v>
          </cell>
        </row>
        <row r="45">
          <cell r="A45" t="str">
            <v>61</v>
          </cell>
          <cell r="B45">
            <v>32</v>
          </cell>
          <cell r="C45">
            <v>58</v>
          </cell>
          <cell r="D45">
            <v>36</v>
          </cell>
          <cell r="E45">
            <v>56</v>
          </cell>
          <cell r="F45">
            <v>37</v>
          </cell>
          <cell r="G45">
            <v>64</v>
          </cell>
          <cell r="H45">
            <v>36</v>
          </cell>
          <cell r="I45">
            <v>51</v>
          </cell>
          <cell r="J45">
            <v>14</v>
          </cell>
          <cell r="K45">
            <v>52</v>
          </cell>
        </row>
        <row r="46">
          <cell r="A46" t="str">
            <v>62</v>
          </cell>
          <cell r="B46">
            <v>24</v>
          </cell>
          <cell r="C46">
            <v>45</v>
          </cell>
          <cell r="D46">
            <v>32</v>
          </cell>
          <cell r="E46">
            <v>41</v>
          </cell>
          <cell r="F46">
            <v>23</v>
          </cell>
          <cell r="G46">
            <v>44</v>
          </cell>
          <cell r="H46">
            <v>16</v>
          </cell>
          <cell r="I46">
            <v>40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36</v>
          </cell>
          <cell r="C47">
            <v>52</v>
          </cell>
          <cell r="D47">
            <v>29</v>
          </cell>
          <cell r="E47">
            <v>50</v>
          </cell>
          <cell r="F47">
            <v>20</v>
          </cell>
          <cell r="G47">
            <v>56</v>
          </cell>
          <cell r="H47">
            <v>26</v>
          </cell>
          <cell r="I47">
            <v>35</v>
          </cell>
          <cell r="J47">
            <v>20</v>
          </cell>
          <cell r="K47">
            <v>36</v>
          </cell>
        </row>
        <row r="48">
          <cell r="A48" t="str">
            <v>64</v>
          </cell>
          <cell r="B48">
            <v>18</v>
          </cell>
          <cell r="C48">
            <v>48</v>
          </cell>
          <cell r="D48">
            <v>13</v>
          </cell>
          <cell r="E48">
            <v>46</v>
          </cell>
          <cell r="F48">
            <v>17</v>
          </cell>
          <cell r="G48">
            <v>54</v>
          </cell>
          <cell r="H48">
            <v>11</v>
          </cell>
          <cell r="I48">
            <v>36</v>
          </cell>
          <cell r="J48">
            <v>10</v>
          </cell>
          <cell r="K48">
            <v>31</v>
          </cell>
        </row>
        <row r="49">
          <cell r="A49" t="str">
            <v>65</v>
          </cell>
          <cell r="B49">
            <v>22</v>
          </cell>
          <cell r="C49">
            <v>45</v>
          </cell>
          <cell r="D49">
            <v>21</v>
          </cell>
          <cell r="E49">
            <v>45</v>
          </cell>
          <cell r="F49">
            <v>20</v>
          </cell>
          <cell r="G49">
            <v>30</v>
          </cell>
          <cell r="H49">
            <v>18</v>
          </cell>
          <cell r="I49">
            <v>35</v>
          </cell>
          <cell r="J49">
            <v>11</v>
          </cell>
          <cell r="K49">
            <v>25</v>
          </cell>
        </row>
        <row r="50">
          <cell r="A50" t="str">
            <v>66</v>
          </cell>
          <cell r="B50">
            <v>17</v>
          </cell>
          <cell r="C50">
            <v>35</v>
          </cell>
          <cell r="D50">
            <v>13</v>
          </cell>
          <cell r="E50">
            <v>33</v>
          </cell>
          <cell r="F50">
            <v>14</v>
          </cell>
          <cell r="G50">
            <v>21</v>
          </cell>
          <cell r="H50">
            <v>7</v>
          </cell>
          <cell r="I50">
            <v>20</v>
          </cell>
          <cell r="J50">
            <v>6</v>
          </cell>
          <cell r="K50">
            <v>7</v>
          </cell>
        </row>
        <row r="51">
          <cell r="A51" t="str">
            <v>67</v>
          </cell>
          <cell r="B51">
            <v>21</v>
          </cell>
          <cell r="C51">
            <v>33</v>
          </cell>
          <cell r="D51">
            <v>8</v>
          </cell>
          <cell r="E51">
            <v>41</v>
          </cell>
          <cell r="F51">
            <v>15</v>
          </cell>
          <cell r="G51">
            <v>30</v>
          </cell>
          <cell r="H51">
            <v>15</v>
          </cell>
          <cell r="I51">
            <v>26</v>
          </cell>
          <cell r="J51">
            <v>6</v>
          </cell>
          <cell r="K51">
            <v>18</v>
          </cell>
        </row>
        <row r="52">
          <cell r="A52" t="str">
            <v>68</v>
          </cell>
          <cell r="B52">
            <v>9</v>
          </cell>
          <cell r="C52">
            <v>21</v>
          </cell>
          <cell r="D52">
            <v>8</v>
          </cell>
          <cell r="E52">
            <v>12</v>
          </cell>
          <cell r="F52">
            <v>5</v>
          </cell>
          <cell r="G52">
            <v>15</v>
          </cell>
          <cell r="H52">
            <v>7</v>
          </cell>
          <cell r="I52">
            <v>16</v>
          </cell>
          <cell r="J52">
            <v>7</v>
          </cell>
          <cell r="K52">
            <v>11</v>
          </cell>
        </row>
        <row r="53">
          <cell r="A53" t="str">
            <v>69</v>
          </cell>
          <cell r="B53">
            <v>9</v>
          </cell>
          <cell r="C53">
            <v>10</v>
          </cell>
          <cell r="D53">
            <v>12</v>
          </cell>
          <cell r="E53">
            <v>11</v>
          </cell>
          <cell r="F53">
            <v>12</v>
          </cell>
          <cell r="G53">
            <v>18</v>
          </cell>
          <cell r="H53">
            <v>4</v>
          </cell>
          <cell r="I53">
            <v>13</v>
          </cell>
          <cell r="J53">
            <v>5</v>
          </cell>
          <cell r="K53">
            <v>7</v>
          </cell>
        </row>
        <row r="54">
          <cell r="A54" t="str">
            <v>70</v>
          </cell>
          <cell r="B54">
            <v>29</v>
          </cell>
          <cell r="C54">
            <v>47</v>
          </cell>
          <cell r="D54">
            <v>17</v>
          </cell>
          <cell r="E54">
            <v>47</v>
          </cell>
          <cell r="F54">
            <v>21</v>
          </cell>
          <cell r="G54">
            <v>45</v>
          </cell>
          <cell r="H54">
            <v>25</v>
          </cell>
          <cell r="I54">
            <v>37</v>
          </cell>
          <cell r="J54">
            <v>29</v>
          </cell>
          <cell r="K54">
            <v>45</v>
          </cell>
        </row>
        <row r="55">
          <cell r="A55" t="str">
            <v>71</v>
          </cell>
          <cell r="B55">
            <v>18</v>
          </cell>
          <cell r="C55">
            <v>46</v>
          </cell>
          <cell r="D55">
            <v>24</v>
          </cell>
          <cell r="E55">
            <v>42</v>
          </cell>
          <cell r="F55">
            <v>24</v>
          </cell>
          <cell r="G55">
            <v>45</v>
          </cell>
          <cell r="H55">
            <v>16</v>
          </cell>
          <cell r="I55">
            <v>36</v>
          </cell>
          <cell r="J55">
            <v>9</v>
          </cell>
          <cell r="K55">
            <v>50</v>
          </cell>
        </row>
        <row r="56">
          <cell r="A56" t="str">
            <v>72</v>
          </cell>
          <cell r="B56">
            <v>2</v>
          </cell>
          <cell r="C56">
            <v>4</v>
          </cell>
          <cell r="D56">
            <v>1</v>
          </cell>
          <cell r="E56">
            <v>4</v>
          </cell>
          <cell r="F56">
            <v>5</v>
          </cell>
          <cell r="G56">
            <v>4</v>
          </cell>
          <cell r="I56">
            <v>3</v>
          </cell>
          <cell r="J56">
            <v>1</v>
          </cell>
          <cell r="K56">
            <v>3</v>
          </cell>
        </row>
        <row r="57">
          <cell r="A57" t="str">
            <v>73</v>
          </cell>
          <cell r="B57">
            <v>4</v>
          </cell>
          <cell r="C57">
            <v>2</v>
          </cell>
          <cell r="D57">
            <v>2</v>
          </cell>
          <cell r="E57">
            <v>4</v>
          </cell>
          <cell r="F57">
            <v>2</v>
          </cell>
          <cell r="G57">
            <v>2</v>
          </cell>
          <cell r="H57">
            <v>3</v>
          </cell>
          <cell r="I57">
            <v>3</v>
          </cell>
          <cell r="J57">
            <v>3</v>
          </cell>
          <cell r="K57">
            <v>1</v>
          </cell>
        </row>
        <row r="58">
          <cell r="A58" t="str">
            <v>74</v>
          </cell>
          <cell r="B58">
            <v>14</v>
          </cell>
          <cell r="C58">
            <v>41</v>
          </cell>
          <cell r="D58">
            <v>20</v>
          </cell>
          <cell r="E58">
            <v>36</v>
          </cell>
          <cell r="F58">
            <v>12</v>
          </cell>
          <cell r="G58">
            <v>43</v>
          </cell>
          <cell r="H58">
            <v>9</v>
          </cell>
          <cell r="I58">
            <v>43</v>
          </cell>
          <cell r="J58">
            <v>7</v>
          </cell>
          <cell r="K58">
            <v>42</v>
          </cell>
        </row>
        <row r="59">
          <cell r="A59" t="str">
            <v>76</v>
          </cell>
          <cell r="B59">
            <v>1</v>
          </cell>
          <cell r="C59">
            <v>1</v>
          </cell>
          <cell r="D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</row>
        <row r="60">
          <cell r="A60" t="str">
            <v>77</v>
          </cell>
          <cell r="B60">
            <v>1</v>
          </cell>
          <cell r="C60">
            <v>3</v>
          </cell>
          <cell r="E60">
            <v>1</v>
          </cell>
          <cell r="G60">
            <v>1</v>
          </cell>
          <cell r="H60">
            <v>1</v>
          </cell>
        </row>
        <row r="61">
          <cell r="A61" t="str">
            <v>85</v>
          </cell>
          <cell r="B61">
            <v>5</v>
          </cell>
          <cell r="C61">
            <v>22</v>
          </cell>
          <cell r="D61">
            <v>8</v>
          </cell>
          <cell r="E61">
            <v>20</v>
          </cell>
          <cell r="F61">
            <v>5</v>
          </cell>
          <cell r="G61">
            <v>13</v>
          </cell>
          <cell r="H61">
            <v>8</v>
          </cell>
          <cell r="I61">
            <v>14</v>
          </cell>
          <cell r="J61">
            <v>7</v>
          </cell>
          <cell r="K61">
            <v>10</v>
          </cell>
        </row>
        <row r="62">
          <cell r="A62" t="str">
            <v>86</v>
          </cell>
          <cell r="B62">
            <v>8</v>
          </cell>
          <cell r="C62">
            <v>31</v>
          </cell>
          <cell r="D62">
            <v>9</v>
          </cell>
          <cell r="E62">
            <v>13</v>
          </cell>
          <cell r="F62">
            <v>13</v>
          </cell>
          <cell r="G62">
            <v>20</v>
          </cell>
          <cell r="H62">
            <v>11</v>
          </cell>
          <cell r="I62">
            <v>24</v>
          </cell>
          <cell r="J62">
            <v>7</v>
          </cell>
          <cell r="K62">
            <v>12</v>
          </cell>
        </row>
        <row r="63">
          <cell r="A63" t="str">
            <v>87</v>
          </cell>
          <cell r="B63">
            <v>9</v>
          </cell>
          <cell r="C63">
            <v>17</v>
          </cell>
          <cell r="D63">
            <v>4</v>
          </cell>
          <cell r="E63">
            <v>29</v>
          </cell>
          <cell r="F63">
            <v>5</v>
          </cell>
          <cell r="G63">
            <v>18</v>
          </cell>
          <cell r="H63">
            <v>6</v>
          </cell>
          <cell r="I63">
            <v>12</v>
          </cell>
          <cell r="J63">
            <v>11</v>
          </cell>
          <cell r="K63">
            <v>8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177</v>
          </cell>
          <cell r="C69">
            <v>372</v>
          </cell>
          <cell r="D69">
            <v>186</v>
          </cell>
          <cell r="E69">
            <v>392</v>
          </cell>
          <cell r="F69">
            <v>181</v>
          </cell>
          <cell r="G69">
            <v>375</v>
          </cell>
          <cell r="H69">
            <v>174</v>
          </cell>
          <cell r="I69">
            <v>398</v>
          </cell>
          <cell r="J69">
            <v>118</v>
          </cell>
          <cell r="K69">
            <v>371</v>
          </cell>
        </row>
        <row r="70">
          <cell r="A70" t="str">
            <v>Lettres</v>
          </cell>
          <cell r="B70">
            <v>441</v>
          </cell>
          <cell r="C70">
            <v>724</v>
          </cell>
          <cell r="D70">
            <v>452</v>
          </cell>
          <cell r="E70">
            <v>695</v>
          </cell>
          <cell r="F70">
            <v>451</v>
          </cell>
          <cell r="G70">
            <v>686</v>
          </cell>
          <cell r="H70">
            <v>428</v>
          </cell>
          <cell r="I70">
            <v>630</v>
          </cell>
          <cell r="J70">
            <v>351</v>
          </cell>
          <cell r="K70">
            <v>635</v>
          </cell>
        </row>
        <row r="71">
          <cell r="A71" t="str">
            <v>Pharmacie</v>
          </cell>
          <cell r="B71">
            <v>22</v>
          </cell>
          <cell r="C71">
            <v>70</v>
          </cell>
          <cell r="D71">
            <v>21</v>
          </cell>
          <cell r="E71">
            <v>62</v>
          </cell>
          <cell r="F71">
            <v>23</v>
          </cell>
          <cell r="G71">
            <v>50</v>
          </cell>
          <cell r="H71">
            <v>25</v>
          </cell>
          <cell r="I71">
            <v>50</v>
          </cell>
          <cell r="J71">
            <v>25</v>
          </cell>
          <cell r="K71">
            <v>30</v>
          </cell>
        </row>
        <row r="72">
          <cell r="A72" t="str">
            <v>Sciences</v>
          </cell>
          <cell r="B72">
            <v>545</v>
          </cell>
          <cell r="C72">
            <v>1028</v>
          </cell>
          <cell r="D72">
            <v>470</v>
          </cell>
          <cell r="E72">
            <v>952</v>
          </cell>
          <cell r="F72">
            <v>507</v>
          </cell>
          <cell r="G72">
            <v>878</v>
          </cell>
          <cell r="H72">
            <v>448</v>
          </cell>
          <cell r="I72">
            <v>774</v>
          </cell>
          <cell r="J72">
            <v>323</v>
          </cell>
          <cell r="K72">
            <v>639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86</v>
          </cell>
          <cell r="C77">
            <v>149</v>
          </cell>
          <cell r="D77">
            <v>97</v>
          </cell>
          <cell r="E77">
            <v>145</v>
          </cell>
          <cell r="F77">
            <v>83</v>
          </cell>
          <cell r="G77">
            <v>165</v>
          </cell>
          <cell r="H77">
            <v>90</v>
          </cell>
          <cell r="I77">
            <v>177</v>
          </cell>
          <cell r="J77">
            <v>65</v>
          </cell>
          <cell r="K77">
            <v>178</v>
          </cell>
        </row>
        <row r="78">
          <cell r="A78" t="str">
            <v>02</v>
          </cell>
          <cell r="B78">
            <v>91</v>
          </cell>
          <cell r="C78">
            <v>223</v>
          </cell>
          <cell r="D78">
            <v>89</v>
          </cell>
          <cell r="E78">
            <v>247</v>
          </cell>
          <cell r="F78">
            <v>98</v>
          </cell>
          <cell r="G78">
            <v>210</v>
          </cell>
          <cell r="H78">
            <v>84</v>
          </cell>
          <cell r="I78">
            <v>221</v>
          </cell>
          <cell r="J78">
            <v>53</v>
          </cell>
          <cell r="K78">
            <v>193</v>
          </cell>
        </row>
        <row r="79">
          <cell r="A79" t="str">
            <v>03</v>
          </cell>
          <cell r="B79">
            <v>174</v>
          </cell>
          <cell r="C79">
            <v>293</v>
          </cell>
          <cell r="D79">
            <v>178</v>
          </cell>
          <cell r="E79">
            <v>258</v>
          </cell>
          <cell r="F79">
            <v>168</v>
          </cell>
          <cell r="G79">
            <v>247</v>
          </cell>
          <cell r="H79">
            <v>169</v>
          </cell>
          <cell r="I79">
            <v>226</v>
          </cell>
          <cell r="J79">
            <v>129</v>
          </cell>
          <cell r="K79">
            <v>245</v>
          </cell>
        </row>
        <row r="80">
          <cell r="A80" t="str">
            <v>04</v>
          </cell>
          <cell r="B80">
            <v>198</v>
          </cell>
          <cell r="C80">
            <v>287</v>
          </cell>
          <cell r="D80">
            <v>209</v>
          </cell>
          <cell r="E80">
            <v>303</v>
          </cell>
          <cell r="F80">
            <v>219</v>
          </cell>
          <cell r="G80">
            <v>299</v>
          </cell>
          <cell r="H80">
            <v>204</v>
          </cell>
          <cell r="I80">
            <v>281</v>
          </cell>
          <cell r="J80">
            <v>172</v>
          </cell>
          <cell r="K80">
            <v>248</v>
          </cell>
        </row>
        <row r="81">
          <cell r="A81" t="str">
            <v>05</v>
          </cell>
          <cell r="B81">
            <v>146</v>
          </cell>
          <cell r="C81">
            <v>288</v>
          </cell>
          <cell r="D81">
            <v>117</v>
          </cell>
          <cell r="E81">
            <v>269</v>
          </cell>
          <cell r="F81">
            <v>142</v>
          </cell>
          <cell r="G81">
            <v>240</v>
          </cell>
          <cell r="H81">
            <v>132</v>
          </cell>
          <cell r="I81">
            <v>217</v>
          </cell>
          <cell r="J81">
            <v>91</v>
          </cell>
          <cell r="K81">
            <v>178</v>
          </cell>
        </row>
        <row r="82">
          <cell r="A82" t="str">
            <v>06</v>
          </cell>
          <cell r="B82">
            <v>57</v>
          </cell>
          <cell r="C82">
            <v>79</v>
          </cell>
          <cell r="D82">
            <v>44</v>
          </cell>
          <cell r="E82">
            <v>64</v>
          </cell>
          <cell r="F82">
            <v>49</v>
          </cell>
          <cell r="G82">
            <v>63</v>
          </cell>
          <cell r="H82">
            <v>40</v>
          </cell>
          <cell r="I82">
            <v>47</v>
          </cell>
          <cell r="J82">
            <v>29</v>
          </cell>
          <cell r="K82">
            <v>52</v>
          </cell>
        </row>
        <row r="83">
          <cell r="A83" t="str">
            <v>07</v>
          </cell>
          <cell r="B83">
            <v>68</v>
          </cell>
          <cell r="C83">
            <v>139</v>
          </cell>
          <cell r="D83">
            <v>67</v>
          </cell>
          <cell r="E83">
            <v>115</v>
          </cell>
          <cell r="F83">
            <v>60</v>
          </cell>
          <cell r="G83">
            <v>119</v>
          </cell>
          <cell r="H83">
            <v>57</v>
          </cell>
          <cell r="I83">
            <v>91</v>
          </cell>
          <cell r="J83">
            <v>36</v>
          </cell>
          <cell r="K83">
            <v>68</v>
          </cell>
        </row>
        <row r="84">
          <cell r="A84" t="str">
            <v>08</v>
          </cell>
          <cell r="B84">
            <v>31</v>
          </cell>
          <cell r="C84">
            <v>57</v>
          </cell>
          <cell r="D84">
            <v>17</v>
          </cell>
          <cell r="E84">
            <v>55</v>
          </cell>
          <cell r="F84">
            <v>33</v>
          </cell>
          <cell r="G84">
            <v>40</v>
          </cell>
          <cell r="H84">
            <v>21</v>
          </cell>
          <cell r="I84">
            <v>48</v>
          </cell>
          <cell r="J84">
            <v>28</v>
          </cell>
          <cell r="K84">
            <v>36</v>
          </cell>
        </row>
        <row r="85">
          <cell r="A85" t="str">
            <v>09</v>
          </cell>
          <cell r="B85">
            <v>147</v>
          </cell>
          <cell r="C85">
            <v>273</v>
          </cell>
          <cell r="D85">
            <v>150</v>
          </cell>
          <cell r="E85">
            <v>261</v>
          </cell>
          <cell r="F85">
            <v>140</v>
          </cell>
          <cell r="G85">
            <v>247</v>
          </cell>
          <cell r="H85">
            <v>136</v>
          </cell>
          <cell r="I85">
            <v>225</v>
          </cell>
          <cell r="J85">
            <v>94</v>
          </cell>
          <cell r="K85">
            <v>206</v>
          </cell>
        </row>
        <row r="86">
          <cell r="A86" t="str">
            <v>10</v>
          </cell>
          <cell r="B86">
            <v>96</v>
          </cell>
          <cell r="C86">
            <v>192</v>
          </cell>
          <cell r="D86">
            <v>75</v>
          </cell>
          <cell r="E86">
            <v>188</v>
          </cell>
          <cell r="F86">
            <v>83</v>
          </cell>
          <cell r="G86">
            <v>168</v>
          </cell>
          <cell r="H86">
            <v>62</v>
          </cell>
          <cell r="I86">
            <v>146</v>
          </cell>
          <cell r="J86">
            <v>45</v>
          </cell>
          <cell r="K86">
            <v>99</v>
          </cell>
        </row>
        <row r="87">
          <cell r="A87" t="str">
            <v>11</v>
          </cell>
          <cell r="B87">
            <v>22</v>
          </cell>
          <cell r="C87">
            <v>70</v>
          </cell>
          <cell r="D87">
            <v>21</v>
          </cell>
          <cell r="E87">
            <v>62</v>
          </cell>
          <cell r="F87">
            <v>23</v>
          </cell>
          <cell r="G87">
            <v>51</v>
          </cell>
          <cell r="H87">
            <v>25</v>
          </cell>
          <cell r="I87">
            <v>50</v>
          </cell>
          <cell r="J87">
            <v>25</v>
          </cell>
          <cell r="K87">
            <v>30</v>
          </cell>
        </row>
        <row r="88">
          <cell r="A88" t="str">
            <v>12</v>
          </cell>
          <cell r="B88">
            <v>67</v>
          </cell>
          <cell r="C88">
            <v>140</v>
          </cell>
          <cell r="D88">
            <v>64</v>
          </cell>
          <cell r="E88">
            <v>133</v>
          </cell>
          <cell r="F88">
            <v>64</v>
          </cell>
          <cell r="G88">
            <v>139</v>
          </cell>
          <cell r="H88">
            <v>53</v>
          </cell>
          <cell r="I88">
            <v>122</v>
          </cell>
          <cell r="J88">
            <v>49</v>
          </cell>
          <cell r="K88">
            <v>141</v>
          </cell>
        </row>
        <row r="89">
          <cell r="A89" t="str">
            <v>Théologie</v>
          </cell>
          <cell r="B89">
            <v>2</v>
          </cell>
          <cell r="C89">
            <v>4</v>
          </cell>
          <cell r="D89">
            <v>1</v>
          </cell>
          <cell r="E89">
            <v>1</v>
          </cell>
          <cell r="G89">
            <v>1</v>
          </cell>
          <cell r="H89">
            <v>2</v>
          </cell>
          <cell r="I89">
            <v>1</v>
          </cell>
          <cell r="J89">
            <v>3</v>
          </cell>
          <cell r="K89">
            <v>1</v>
          </cell>
        </row>
      </sheetData>
      <sheetData sheetId="19">
        <row r="1">
          <cell r="B1" t="str">
            <v>2009</v>
          </cell>
          <cell r="E1" t="str">
            <v>Total 2009</v>
          </cell>
          <cell r="F1" t="str">
            <v>2010</v>
          </cell>
          <cell r="I1" t="str">
            <v>Total 2010</v>
          </cell>
          <cell r="J1" t="str">
            <v>2011</v>
          </cell>
          <cell r="M1" t="str">
            <v>Total 2011</v>
          </cell>
          <cell r="N1" t="str">
            <v>2012</v>
          </cell>
          <cell r="Q1" t="str">
            <v>Total 2012</v>
          </cell>
          <cell r="R1" t="str">
            <v>2013</v>
          </cell>
          <cell r="U1" t="str">
            <v>Total 2013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16</v>
          </cell>
          <cell r="D3">
            <v>0.40740740740740738</v>
          </cell>
          <cell r="E3">
            <v>27</v>
          </cell>
          <cell r="F3">
            <v>9</v>
          </cell>
          <cell r="G3">
            <v>21</v>
          </cell>
          <cell r="H3">
            <v>0.3</v>
          </cell>
          <cell r="I3">
            <v>30</v>
          </cell>
          <cell r="J3">
            <v>8</v>
          </cell>
          <cell r="K3">
            <v>13</v>
          </cell>
          <cell r="L3">
            <v>0.38095238095238093</v>
          </cell>
          <cell r="M3">
            <v>21</v>
          </cell>
          <cell r="N3">
            <v>11</v>
          </cell>
          <cell r="O3">
            <v>14</v>
          </cell>
          <cell r="P3">
            <v>0.44</v>
          </cell>
          <cell r="Q3">
            <v>25</v>
          </cell>
          <cell r="R3">
            <v>10</v>
          </cell>
          <cell r="S3">
            <v>14</v>
          </cell>
          <cell r="T3">
            <v>0.41666666666666669</v>
          </cell>
          <cell r="U3">
            <v>24</v>
          </cell>
        </row>
        <row r="4">
          <cell r="A4" t="str">
            <v>02</v>
          </cell>
          <cell r="B4">
            <v>3</v>
          </cell>
          <cell r="C4">
            <v>12</v>
          </cell>
          <cell r="D4">
            <v>0.2</v>
          </cell>
          <cell r="E4">
            <v>15</v>
          </cell>
          <cell r="F4">
            <v>9</v>
          </cell>
          <cell r="G4">
            <v>15</v>
          </cell>
          <cell r="H4">
            <v>0.375</v>
          </cell>
          <cell r="I4">
            <v>24</v>
          </cell>
          <cell r="J4">
            <v>7</v>
          </cell>
          <cell r="K4">
            <v>15</v>
          </cell>
          <cell r="L4">
            <v>0.31818181818181818</v>
          </cell>
          <cell r="M4">
            <v>22</v>
          </cell>
          <cell r="N4">
            <v>6</v>
          </cell>
          <cell r="O4">
            <v>18</v>
          </cell>
          <cell r="P4">
            <v>0.25</v>
          </cell>
          <cell r="Q4">
            <v>24</v>
          </cell>
          <cell r="R4">
            <v>9</v>
          </cell>
          <cell r="S4">
            <v>10</v>
          </cell>
          <cell r="T4">
            <v>0.47368421052631576</v>
          </cell>
          <cell r="U4">
            <v>19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1</v>
          </cell>
          <cell r="G5">
            <v>4</v>
          </cell>
          <cell r="H5">
            <v>0.2</v>
          </cell>
          <cell r="I5">
            <v>5</v>
          </cell>
          <cell r="J5">
            <v>2</v>
          </cell>
          <cell r="K5">
            <v>2</v>
          </cell>
          <cell r="L5">
            <v>0.5</v>
          </cell>
          <cell r="M5">
            <v>4</v>
          </cell>
          <cell r="O5">
            <v>2</v>
          </cell>
          <cell r="P5">
            <v>0</v>
          </cell>
          <cell r="Q5">
            <v>2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C6">
            <v>6</v>
          </cell>
          <cell r="D6">
            <v>0</v>
          </cell>
          <cell r="E6">
            <v>6</v>
          </cell>
          <cell r="G6">
            <v>4</v>
          </cell>
          <cell r="H6">
            <v>0</v>
          </cell>
          <cell r="I6">
            <v>4</v>
          </cell>
          <cell r="J6">
            <v>2</v>
          </cell>
          <cell r="K6">
            <v>5</v>
          </cell>
          <cell r="L6">
            <v>0.2857142857142857</v>
          </cell>
          <cell r="M6">
            <v>7</v>
          </cell>
          <cell r="N6">
            <v>1</v>
          </cell>
          <cell r="O6">
            <v>6</v>
          </cell>
          <cell r="P6">
            <v>0.14285714285714285</v>
          </cell>
          <cell r="Q6">
            <v>7</v>
          </cell>
          <cell r="R6">
            <v>1</v>
          </cell>
          <cell r="S6">
            <v>4</v>
          </cell>
          <cell r="T6">
            <v>0.2</v>
          </cell>
          <cell r="U6">
            <v>5</v>
          </cell>
        </row>
        <row r="7">
          <cell r="A7" t="str">
            <v>05</v>
          </cell>
          <cell r="B7">
            <v>9</v>
          </cell>
          <cell r="C7">
            <v>25</v>
          </cell>
          <cell r="D7">
            <v>0.26470588235294118</v>
          </cell>
          <cell r="E7">
            <v>34</v>
          </cell>
          <cell r="F7">
            <v>7</v>
          </cell>
          <cell r="G7">
            <v>20</v>
          </cell>
          <cell r="H7">
            <v>0.25925925925925924</v>
          </cell>
          <cell r="I7">
            <v>27</v>
          </cell>
          <cell r="J7">
            <v>10</v>
          </cell>
          <cell r="K7">
            <v>24</v>
          </cell>
          <cell r="L7">
            <v>0.29411764705882354</v>
          </cell>
          <cell r="M7">
            <v>34</v>
          </cell>
          <cell r="N7">
            <v>3</v>
          </cell>
          <cell r="O7">
            <v>16</v>
          </cell>
          <cell r="P7">
            <v>0.15789473684210525</v>
          </cell>
          <cell r="Q7">
            <v>19</v>
          </cell>
          <cell r="R7">
            <v>1</v>
          </cell>
          <cell r="S7">
            <v>18</v>
          </cell>
          <cell r="T7">
            <v>5.2631578947368418E-2</v>
          </cell>
          <cell r="U7">
            <v>19</v>
          </cell>
        </row>
        <row r="8">
          <cell r="A8" t="str">
            <v>06</v>
          </cell>
          <cell r="B8">
            <v>5</v>
          </cell>
          <cell r="C8">
            <v>12</v>
          </cell>
          <cell r="D8">
            <v>0.29411764705882354</v>
          </cell>
          <cell r="E8">
            <v>17</v>
          </cell>
          <cell r="F8">
            <v>5</v>
          </cell>
          <cell r="G8">
            <v>10</v>
          </cell>
          <cell r="H8">
            <v>0.33333333333333331</v>
          </cell>
          <cell r="I8">
            <v>15</v>
          </cell>
          <cell r="J8">
            <v>4</v>
          </cell>
          <cell r="K8">
            <v>19</v>
          </cell>
          <cell r="L8">
            <v>0.17391304347826086</v>
          </cell>
          <cell r="M8">
            <v>23</v>
          </cell>
          <cell r="N8">
            <v>3</v>
          </cell>
          <cell r="O8">
            <v>10</v>
          </cell>
          <cell r="P8">
            <v>0.23076923076923078</v>
          </cell>
          <cell r="Q8">
            <v>13</v>
          </cell>
          <cell r="R8">
            <v>5</v>
          </cell>
          <cell r="S8">
            <v>11</v>
          </cell>
          <cell r="T8">
            <v>0.3125</v>
          </cell>
          <cell r="U8">
            <v>16</v>
          </cell>
        </row>
        <row r="9">
          <cell r="A9" t="str">
            <v>07</v>
          </cell>
          <cell r="B9">
            <v>5</v>
          </cell>
          <cell r="C9">
            <v>10</v>
          </cell>
          <cell r="D9">
            <v>0.33333333333333331</v>
          </cell>
          <cell r="E9">
            <v>15</v>
          </cell>
          <cell r="F9">
            <v>19</v>
          </cell>
          <cell r="G9">
            <v>4</v>
          </cell>
          <cell r="H9">
            <v>0.82608695652173914</v>
          </cell>
          <cell r="I9">
            <v>23</v>
          </cell>
          <cell r="J9">
            <v>13</v>
          </cell>
          <cell r="K9">
            <v>7</v>
          </cell>
          <cell r="L9">
            <v>0.65</v>
          </cell>
          <cell r="M9">
            <v>20</v>
          </cell>
          <cell r="N9">
            <v>14</v>
          </cell>
          <cell r="O9">
            <v>11</v>
          </cell>
          <cell r="P9">
            <v>0.56000000000000005</v>
          </cell>
          <cell r="Q9">
            <v>25</v>
          </cell>
          <cell r="R9">
            <v>15</v>
          </cell>
          <cell r="S9">
            <v>8</v>
          </cell>
          <cell r="T9">
            <v>0.65217391304347827</v>
          </cell>
          <cell r="U9">
            <v>23</v>
          </cell>
        </row>
        <row r="10">
          <cell r="A10" t="str">
            <v>08</v>
          </cell>
          <cell r="B10">
            <v>3</v>
          </cell>
          <cell r="C10">
            <v>2</v>
          </cell>
          <cell r="D10">
            <v>0.6</v>
          </cell>
          <cell r="E10">
            <v>5</v>
          </cell>
          <cell r="F10">
            <v>3</v>
          </cell>
          <cell r="G10">
            <v>3</v>
          </cell>
          <cell r="H10">
            <v>0.5</v>
          </cell>
          <cell r="I10">
            <v>6</v>
          </cell>
          <cell r="J10">
            <v>1</v>
          </cell>
          <cell r="K10">
            <v>3</v>
          </cell>
          <cell r="L10">
            <v>0.25</v>
          </cell>
          <cell r="M10">
            <v>4</v>
          </cell>
          <cell r="N10">
            <v>3</v>
          </cell>
          <cell r="O10">
            <v>3</v>
          </cell>
          <cell r="P10">
            <v>0.5</v>
          </cell>
          <cell r="Q10">
            <v>6</v>
          </cell>
          <cell r="R10">
            <v>5</v>
          </cell>
          <cell r="S10">
            <v>1</v>
          </cell>
          <cell r="T10">
            <v>0.83333333333333337</v>
          </cell>
          <cell r="U10">
            <v>6</v>
          </cell>
        </row>
        <row r="11">
          <cell r="A11" t="str">
            <v>09</v>
          </cell>
          <cell r="B11">
            <v>9</v>
          </cell>
          <cell r="C11">
            <v>12</v>
          </cell>
          <cell r="D11">
            <v>0.42857142857142855</v>
          </cell>
          <cell r="E11">
            <v>21</v>
          </cell>
          <cell r="F11">
            <v>12</v>
          </cell>
          <cell r="G11">
            <v>8</v>
          </cell>
          <cell r="H11">
            <v>0.6</v>
          </cell>
          <cell r="I11">
            <v>20</v>
          </cell>
          <cell r="J11">
            <v>15</v>
          </cell>
          <cell r="K11">
            <v>13</v>
          </cell>
          <cell r="L11">
            <v>0.5357142857142857</v>
          </cell>
          <cell r="M11">
            <v>28</v>
          </cell>
          <cell r="N11">
            <v>13</v>
          </cell>
          <cell r="O11">
            <v>13</v>
          </cell>
          <cell r="P11">
            <v>0.5</v>
          </cell>
          <cell r="Q11">
            <v>26</v>
          </cell>
          <cell r="R11">
            <v>9</v>
          </cell>
          <cell r="S11">
            <v>13</v>
          </cell>
          <cell r="T11">
            <v>0.40909090909090912</v>
          </cell>
          <cell r="U11">
            <v>22</v>
          </cell>
        </row>
        <row r="12">
          <cell r="A12" t="str">
            <v>10</v>
          </cell>
          <cell r="B12">
            <v>6</v>
          </cell>
          <cell r="C12">
            <v>2</v>
          </cell>
          <cell r="D12">
            <v>0.75</v>
          </cell>
          <cell r="E12">
            <v>8</v>
          </cell>
          <cell r="F12">
            <v>3</v>
          </cell>
          <cell r="G12">
            <v>3</v>
          </cell>
          <cell r="H12">
            <v>0.5</v>
          </cell>
          <cell r="I12">
            <v>6</v>
          </cell>
          <cell r="J12">
            <v>3</v>
          </cell>
          <cell r="K12">
            <v>2</v>
          </cell>
          <cell r="L12">
            <v>0.6</v>
          </cell>
          <cell r="M12">
            <v>5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2</v>
          </cell>
          <cell r="S12">
            <v>4</v>
          </cell>
          <cell r="T12">
            <v>0.33333333333333331</v>
          </cell>
          <cell r="U12">
            <v>6</v>
          </cell>
        </row>
        <row r="13">
          <cell r="A13" t="str">
            <v>11</v>
          </cell>
          <cell r="B13">
            <v>21</v>
          </cell>
          <cell r="C13">
            <v>16</v>
          </cell>
          <cell r="D13">
            <v>0.56756756756756754</v>
          </cell>
          <cell r="E13">
            <v>37</v>
          </cell>
          <cell r="F13">
            <v>18</v>
          </cell>
          <cell r="G13">
            <v>15</v>
          </cell>
          <cell r="H13">
            <v>0.54545454545454541</v>
          </cell>
          <cell r="I13">
            <v>33</v>
          </cell>
          <cell r="J13">
            <v>14</v>
          </cell>
          <cell r="K13">
            <v>14</v>
          </cell>
          <cell r="L13">
            <v>0.5</v>
          </cell>
          <cell r="M13">
            <v>28</v>
          </cell>
          <cell r="N13">
            <v>28</v>
          </cell>
          <cell r="O13">
            <v>10</v>
          </cell>
          <cell r="P13">
            <v>0.73684210526315785</v>
          </cell>
          <cell r="Q13">
            <v>38</v>
          </cell>
          <cell r="R13">
            <v>13</v>
          </cell>
          <cell r="S13">
            <v>14</v>
          </cell>
          <cell r="T13">
            <v>0.48148148148148145</v>
          </cell>
          <cell r="U13">
            <v>27</v>
          </cell>
        </row>
        <row r="14">
          <cell r="A14" t="str">
            <v>12</v>
          </cell>
          <cell r="B14">
            <v>4</v>
          </cell>
          <cell r="C14">
            <v>5</v>
          </cell>
          <cell r="D14">
            <v>0.44444444444444442</v>
          </cell>
          <cell r="E14">
            <v>9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2</v>
          </cell>
          <cell r="K14">
            <v>5</v>
          </cell>
          <cell r="L14">
            <v>0.2857142857142857</v>
          </cell>
          <cell r="M14">
            <v>7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3</v>
          </cell>
          <cell r="S14">
            <v>5</v>
          </cell>
          <cell r="T14">
            <v>0.375</v>
          </cell>
          <cell r="U14">
            <v>8</v>
          </cell>
        </row>
        <row r="15">
          <cell r="A15" t="str">
            <v>13</v>
          </cell>
          <cell r="C15">
            <v>2</v>
          </cell>
          <cell r="D15">
            <v>0</v>
          </cell>
          <cell r="E15">
            <v>2</v>
          </cell>
          <cell r="F15">
            <v>3</v>
          </cell>
          <cell r="G15">
            <v>2</v>
          </cell>
          <cell r="H15">
            <v>0.6</v>
          </cell>
          <cell r="I15">
            <v>5</v>
          </cell>
          <cell r="J15">
            <v>1</v>
          </cell>
          <cell r="L15">
            <v>1</v>
          </cell>
          <cell r="M15">
            <v>1</v>
          </cell>
          <cell r="N15">
            <v>3</v>
          </cell>
          <cell r="O15">
            <v>4</v>
          </cell>
          <cell r="P15">
            <v>0.42857142857142855</v>
          </cell>
          <cell r="Q15">
            <v>7</v>
          </cell>
        </row>
        <row r="16">
          <cell r="A16" t="str">
            <v>14</v>
          </cell>
          <cell r="B16">
            <v>10</v>
          </cell>
          <cell r="C16">
            <v>6</v>
          </cell>
          <cell r="D16">
            <v>0.625</v>
          </cell>
          <cell r="E16">
            <v>16</v>
          </cell>
          <cell r="F16">
            <v>16</v>
          </cell>
          <cell r="G16">
            <v>9</v>
          </cell>
          <cell r="H16">
            <v>0.64</v>
          </cell>
          <cell r="I16">
            <v>25</v>
          </cell>
          <cell r="J16">
            <v>15</v>
          </cell>
          <cell r="K16">
            <v>11</v>
          </cell>
          <cell r="L16">
            <v>0.57692307692307687</v>
          </cell>
          <cell r="M16">
            <v>26</v>
          </cell>
          <cell r="N16">
            <v>9</v>
          </cell>
          <cell r="O16">
            <v>12</v>
          </cell>
          <cell r="P16">
            <v>0.42857142857142855</v>
          </cell>
          <cell r="Q16">
            <v>21</v>
          </cell>
          <cell r="R16">
            <v>12</v>
          </cell>
          <cell r="S16">
            <v>6</v>
          </cell>
          <cell r="T16">
            <v>0.66666666666666663</v>
          </cell>
          <cell r="U16">
            <v>18</v>
          </cell>
        </row>
        <row r="17">
          <cell r="A17" t="str">
            <v>15</v>
          </cell>
          <cell r="B17">
            <v>5</v>
          </cell>
          <cell r="C17">
            <v>6</v>
          </cell>
          <cell r="D17">
            <v>0.45454545454545453</v>
          </cell>
          <cell r="E17">
            <v>11</v>
          </cell>
          <cell r="F17">
            <v>2</v>
          </cell>
          <cell r="G17">
            <v>6</v>
          </cell>
          <cell r="H17">
            <v>0.25</v>
          </cell>
          <cell r="I17">
            <v>8</v>
          </cell>
          <cell r="J17">
            <v>1</v>
          </cell>
          <cell r="K17">
            <v>9</v>
          </cell>
          <cell r="L17">
            <v>0.1</v>
          </cell>
          <cell r="M17">
            <v>10</v>
          </cell>
          <cell r="N17">
            <v>1</v>
          </cell>
          <cell r="O17">
            <v>7</v>
          </cell>
          <cell r="P17">
            <v>0.125</v>
          </cell>
          <cell r="Q17">
            <v>8</v>
          </cell>
          <cell r="R17">
            <v>2</v>
          </cell>
          <cell r="S17">
            <v>1</v>
          </cell>
          <cell r="T17">
            <v>0.66666666666666663</v>
          </cell>
          <cell r="U17">
            <v>3</v>
          </cell>
        </row>
        <row r="18">
          <cell r="A18" t="str">
            <v>16</v>
          </cell>
          <cell r="B18">
            <v>15</v>
          </cell>
          <cell r="C18">
            <v>19</v>
          </cell>
          <cell r="D18">
            <v>0.44117647058823528</v>
          </cell>
          <cell r="E18">
            <v>34</v>
          </cell>
          <cell r="F18">
            <v>14</v>
          </cell>
          <cell r="G18">
            <v>16</v>
          </cell>
          <cell r="H18">
            <v>0.46666666666666667</v>
          </cell>
          <cell r="I18">
            <v>30</v>
          </cell>
          <cell r="J18">
            <v>13</v>
          </cell>
          <cell r="K18">
            <v>22</v>
          </cell>
          <cell r="L18">
            <v>0.37142857142857144</v>
          </cell>
          <cell r="M18">
            <v>35</v>
          </cell>
          <cell r="N18">
            <v>14</v>
          </cell>
          <cell r="O18">
            <v>14</v>
          </cell>
          <cell r="P18">
            <v>0.5</v>
          </cell>
          <cell r="Q18">
            <v>28</v>
          </cell>
          <cell r="R18">
            <v>14</v>
          </cell>
          <cell r="S18">
            <v>13</v>
          </cell>
          <cell r="T18">
            <v>0.51851851851851849</v>
          </cell>
          <cell r="U18">
            <v>27</v>
          </cell>
        </row>
        <row r="19">
          <cell r="A19" t="str">
            <v>17</v>
          </cell>
          <cell r="B19">
            <v>3</v>
          </cell>
          <cell r="C19">
            <v>8</v>
          </cell>
          <cell r="D19">
            <v>0.27272727272727271</v>
          </cell>
          <cell r="E19">
            <v>11</v>
          </cell>
          <cell r="F19">
            <v>2</v>
          </cell>
          <cell r="G19">
            <v>14</v>
          </cell>
          <cell r="H19">
            <v>0.125</v>
          </cell>
          <cell r="I19">
            <v>16</v>
          </cell>
          <cell r="J19">
            <v>3</v>
          </cell>
          <cell r="K19">
            <v>9</v>
          </cell>
          <cell r="L19">
            <v>0.25</v>
          </cell>
          <cell r="M19">
            <v>12</v>
          </cell>
          <cell r="N19">
            <v>3</v>
          </cell>
          <cell r="O19">
            <v>11</v>
          </cell>
          <cell r="P19">
            <v>0.21428571428571427</v>
          </cell>
          <cell r="Q19">
            <v>14</v>
          </cell>
          <cell r="R19">
            <v>4</v>
          </cell>
          <cell r="S19">
            <v>11</v>
          </cell>
          <cell r="T19">
            <v>0.26666666666666666</v>
          </cell>
          <cell r="U19">
            <v>15</v>
          </cell>
        </row>
        <row r="20">
          <cell r="A20" t="str">
            <v>18</v>
          </cell>
          <cell r="B20">
            <v>5</v>
          </cell>
          <cell r="C20">
            <v>13</v>
          </cell>
          <cell r="D20">
            <v>0.27777777777777779</v>
          </cell>
          <cell r="E20">
            <v>18</v>
          </cell>
          <cell r="F20">
            <v>10</v>
          </cell>
          <cell r="G20">
            <v>13</v>
          </cell>
          <cell r="H20">
            <v>0.43478260869565216</v>
          </cell>
          <cell r="I20">
            <v>23</v>
          </cell>
          <cell r="J20">
            <v>10</v>
          </cell>
          <cell r="K20">
            <v>15</v>
          </cell>
          <cell r="L20">
            <v>0.4</v>
          </cell>
          <cell r="M20">
            <v>25</v>
          </cell>
          <cell r="N20">
            <v>6</v>
          </cell>
          <cell r="O20">
            <v>13</v>
          </cell>
          <cell r="P20">
            <v>0.31578947368421051</v>
          </cell>
          <cell r="Q20">
            <v>19</v>
          </cell>
          <cell r="R20">
            <v>4</v>
          </cell>
          <cell r="S20">
            <v>11</v>
          </cell>
          <cell r="T20">
            <v>0.26666666666666666</v>
          </cell>
          <cell r="U20">
            <v>15</v>
          </cell>
        </row>
        <row r="21">
          <cell r="A21" t="str">
            <v>19</v>
          </cell>
          <cell r="B21">
            <v>10</v>
          </cell>
          <cell r="C21">
            <v>11</v>
          </cell>
          <cell r="D21">
            <v>0.47619047619047616</v>
          </cell>
          <cell r="E21">
            <v>21</v>
          </cell>
          <cell r="F21">
            <v>11</v>
          </cell>
          <cell r="G21">
            <v>10</v>
          </cell>
          <cell r="H21">
            <v>0.52380952380952384</v>
          </cell>
          <cell r="I21">
            <v>21</v>
          </cell>
          <cell r="J21">
            <v>7</v>
          </cell>
          <cell r="K21">
            <v>15</v>
          </cell>
          <cell r="L21">
            <v>0.31818181818181818</v>
          </cell>
          <cell r="M21">
            <v>22</v>
          </cell>
          <cell r="N21">
            <v>9</v>
          </cell>
          <cell r="O21">
            <v>15</v>
          </cell>
          <cell r="P21">
            <v>0.375</v>
          </cell>
          <cell r="Q21">
            <v>24</v>
          </cell>
          <cell r="R21">
            <v>7</v>
          </cell>
          <cell r="S21">
            <v>15</v>
          </cell>
          <cell r="T21">
            <v>0.31818181818181818</v>
          </cell>
          <cell r="U21">
            <v>22</v>
          </cell>
        </row>
        <row r="22">
          <cell r="A22" t="str">
            <v>20</v>
          </cell>
          <cell r="B22">
            <v>1</v>
          </cell>
          <cell r="C22">
            <v>3</v>
          </cell>
          <cell r="D22">
            <v>0.25</v>
          </cell>
          <cell r="E22">
            <v>4</v>
          </cell>
          <cell r="G22">
            <v>4</v>
          </cell>
          <cell r="H22">
            <v>0</v>
          </cell>
          <cell r="I22">
            <v>4</v>
          </cell>
          <cell r="J22">
            <v>4</v>
          </cell>
          <cell r="K22">
            <v>5</v>
          </cell>
          <cell r="L22">
            <v>0.44444444444444442</v>
          </cell>
          <cell r="M22">
            <v>9</v>
          </cell>
          <cell r="O22">
            <v>6</v>
          </cell>
          <cell r="P22">
            <v>0</v>
          </cell>
          <cell r="Q22">
            <v>6</v>
          </cell>
          <cell r="R22">
            <v>2</v>
          </cell>
          <cell r="S22">
            <v>2</v>
          </cell>
          <cell r="T22">
            <v>0.5</v>
          </cell>
          <cell r="U22">
            <v>4</v>
          </cell>
        </row>
        <row r="23">
          <cell r="A23" t="str">
            <v>21</v>
          </cell>
          <cell r="B23">
            <v>8</v>
          </cell>
          <cell r="C23">
            <v>7</v>
          </cell>
          <cell r="D23">
            <v>0.53333333333333333</v>
          </cell>
          <cell r="E23">
            <v>15</v>
          </cell>
          <cell r="F23">
            <v>7</v>
          </cell>
          <cell r="G23">
            <v>11</v>
          </cell>
          <cell r="H23">
            <v>0.3888888888888889</v>
          </cell>
          <cell r="I23">
            <v>18</v>
          </cell>
          <cell r="J23">
            <v>13</v>
          </cell>
          <cell r="K23">
            <v>9</v>
          </cell>
          <cell r="L23">
            <v>0.59090909090909094</v>
          </cell>
          <cell r="M23">
            <v>22</v>
          </cell>
          <cell r="N23">
            <v>11</v>
          </cell>
          <cell r="O23">
            <v>18</v>
          </cell>
          <cell r="P23">
            <v>0.37931034482758619</v>
          </cell>
          <cell r="Q23">
            <v>29</v>
          </cell>
          <cell r="R23">
            <v>10</v>
          </cell>
          <cell r="S23">
            <v>6</v>
          </cell>
          <cell r="T23">
            <v>0.625</v>
          </cell>
          <cell r="U23">
            <v>16</v>
          </cell>
        </row>
        <row r="24">
          <cell r="A24" t="str">
            <v>22</v>
          </cell>
          <cell r="B24">
            <v>7</v>
          </cell>
          <cell r="C24">
            <v>22</v>
          </cell>
          <cell r="D24">
            <v>0.2413793103448276</v>
          </cell>
          <cell r="E24">
            <v>29</v>
          </cell>
          <cell r="F24">
            <v>10</v>
          </cell>
          <cell r="G24">
            <v>26</v>
          </cell>
          <cell r="H24">
            <v>0.27777777777777779</v>
          </cell>
          <cell r="I24">
            <v>36</v>
          </cell>
          <cell r="J24">
            <v>13</v>
          </cell>
          <cell r="K24">
            <v>21</v>
          </cell>
          <cell r="L24">
            <v>0.38235294117647056</v>
          </cell>
          <cell r="M24">
            <v>34</v>
          </cell>
          <cell r="N24">
            <v>10</v>
          </cell>
          <cell r="O24">
            <v>24</v>
          </cell>
          <cell r="P24">
            <v>0.29411764705882354</v>
          </cell>
          <cell r="Q24">
            <v>34</v>
          </cell>
          <cell r="R24">
            <v>5</v>
          </cell>
          <cell r="S24">
            <v>21</v>
          </cell>
          <cell r="T24">
            <v>0.19230769230769232</v>
          </cell>
          <cell r="U24">
            <v>26</v>
          </cell>
        </row>
        <row r="25">
          <cell r="A25" t="str">
            <v>23</v>
          </cell>
          <cell r="B25">
            <v>6</v>
          </cell>
          <cell r="C25">
            <v>16</v>
          </cell>
          <cell r="D25">
            <v>0.27272727272727271</v>
          </cell>
          <cell r="E25">
            <v>22</v>
          </cell>
          <cell r="F25">
            <v>5</v>
          </cell>
          <cell r="G25">
            <v>15</v>
          </cell>
          <cell r="H25">
            <v>0.25</v>
          </cell>
          <cell r="I25">
            <v>20</v>
          </cell>
          <cell r="J25">
            <v>4</v>
          </cell>
          <cell r="K25">
            <v>17</v>
          </cell>
          <cell r="L25">
            <v>0.19047619047619047</v>
          </cell>
          <cell r="M25">
            <v>21</v>
          </cell>
          <cell r="N25">
            <v>6</v>
          </cell>
          <cell r="O25">
            <v>6</v>
          </cell>
          <cell r="P25">
            <v>0.5</v>
          </cell>
          <cell r="Q25">
            <v>12</v>
          </cell>
          <cell r="R25">
            <v>10</v>
          </cell>
          <cell r="S25">
            <v>16</v>
          </cell>
          <cell r="T25">
            <v>0.38461538461538464</v>
          </cell>
          <cell r="U25">
            <v>26</v>
          </cell>
        </row>
        <row r="26">
          <cell r="A26" t="str">
            <v>24</v>
          </cell>
          <cell r="B26">
            <v>3</v>
          </cell>
          <cell r="C26">
            <v>6</v>
          </cell>
          <cell r="D26">
            <v>0.33333333333333331</v>
          </cell>
          <cell r="E26">
            <v>9</v>
          </cell>
          <cell r="F26">
            <v>1</v>
          </cell>
          <cell r="G26">
            <v>5</v>
          </cell>
          <cell r="H26">
            <v>0.16666666666666666</v>
          </cell>
          <cell r="I26">
            <v>6</v>
          </cell>
          <cell r="J26">
            <v>5</v>
          </cell>
          <cell r="K26">
            <v>3</v>
          </cell>
          <cell r="L26">
            <v>0.625</v>
          </cell>
          <cell r="M26">
            <v>8</v>
          </cell>
          <cell r="N26">
            <v>2</v>
          </cell>
          <cell r="O26">
            <v>5</v>
          </cell>
          <cell r="P26">
            <v>0.2857142857142857</v>
          </cell>
          <cell r="Q26">
            <v>7</v>
          </cell>
          <cell r="R26">
            <v>2</v>
          </cell>
          <cell r="S26">
            <v>3</v>
          </cell>
          <cell r="T26">
            <v>0.4</v>
          </cell>
          <cell r="U26">
            <v>5</v>
          </cell>
        </row>
        <row r="27">
          <cell r="A27" t="str">
            <v>25</v>
          </cell>
          <cell r="B27">
            <v>5</v>
          </cell>
          <cell r="C27">
            <v>24</v>
          </cell>
          <cell r="D27">
            <v>0.17241379310344829</v>
          </cell>
          <cell r="E27">
            <v>29</v>
          </cell>
          <cell r="F27">
            <v>2</v>
          </cell>
          <cell r="G27">
            <v>24</v>
          </cell>
          <cell r="H27">
            <v>7.6923076923076927E-2</v>
          </cell>
          <cell r="I27">
            <v>26</v>
          </cell>
          <cell r="J27">
            <v>2</v>
          </cell>
          <cell r="K27">
            <v>34</v>
          </cell>
          <cell r="L27">
            <v>5.5555555555555552E-2</v>
          </cell>
          <cell r="M27">
            <v>36</v>
          </cell>
          <cell r="N27">
            <v>2</v>
          </cell>
          <cell r="O27">
            <v>31</v>
          </cell>
          <cell r="P27">
            <v>6.0606060606060608E-2</v>
          </cell>
          <cell r="Q27">
            <v>33</v>
          </cell>
          <cell r="R27">
            <v>1</v>
          </cell>
          <cell r="S27">
            <v>16</v>
          </cell>
          <cell r="T27">
            <v>5.8823529411764705E-2</v>
          </cell>
          <cell r="U27">
            <v>17</v>
          </cell>
        </row>
        <row r="28">
          <cell r="A28" t="str">
            <v>26</v>
          </cell>
          <cell r="B28">
            <v>5</v>
          </cell>
          <cell r="C28">
            <v>29</v>
          </cell>
          <cell r="D28">
            <v>0.14705882352941177</v>
          </cell>
          <cell r="E28">
            <v>34</v>
          </cell>
          <cell r="F28">
            <v>8</v>
          </cell>
          <cell r="G28">
            <v>28</v>
          </cell>
          <cell r="H28">
            <v>0.22222222222222221</v>
          </cell>
          <cell r="I28">
            <v>36</v>
          </cell>
          <cell r="J28">
            <v>6</v>
          </cell>
          <cell r="K28">
            <v>29</v>
          </cell>
          <cell r="L28">
            <v>0.17142857142857143</v>
          </cell>
          <cell r="M28">
            <v>35</v>
          </cell>
          <cell r="N28">
            <v>4</v>
          </cell>
          <cell r="O28">
            <v>22</v>
          </cell>
          <cell r="P28">
            <v>0.15384615384615385</v>
          </cell>
          <cell r="Q28">
            <v>26</v>
          </cell>
          <cell r="R28">
            <v>9</v>
          </cell>
          <cell r="S28">
            <v>21</v>
          </cell>
          <cell r="T28">
            <v>0.3</v>
          </cell>
          <cell r="U28">
            <v>30</v>
          </cell>
        </row>
        <row r="29">
          <cell r="A29" t="str">
            <v>27</v>
          </cell>
          <cell r="B29">
            <v>13</v>
          </cell>
          <cell r="C29">
            <v>47</v>
          </cell>
          <cell r="D29">
            <v>0.21666666666666667</v>
          </cell>
          <cell r="E29">
            <v>60</v>
          </cell>
          <cell r="F29">
            <v>7</v>
          </cell>
          <cell r="G29">
            <v>40</v>
          </cell>
          <cell r="H29">
            <v>0.14893617021276595</v>
          </cell>
          <cell r="I29">
            <v>47</v>
          </cell>
          <cell r="J29">
            <v>11</v>
          </cell>
          <cell r="K29">
            <v>47</v>
          </cell>
          <cell r="L29">
            <v>0.18965517241379309</v>
          </cell>
          <cell r="M29">
            <v>58</v>
          </cell>
          <cell r="N29">
            <v>8</v>
          </cell>
          <cell r="O29">
            <v>57</v>
          </cell>
          <cell r="P29">
            <v>0.12307692307692308</v>
          </cell>
          <cell r="Q29">
            <v>65</v>
          </cell>
          <cell r="R29">
            <v>3</v>
          </cell>
          <cell r="S29">
            <v>37</v>
          </cell>
          <cell r="T29">
            <v>7.4999999999999997E-2</v>
          </cell>
          <cell r="U29">
            <v>40</v>
          </cell>
        </row>
        <row r="30">
          <cell r="A30" t="str">
            <v>28</v>
          </cell>
          <cell r="B30">
            <v>8</v>
          </cell>
          <cell r="C30">
            <v>22</v>
          </cell>
          <cell r="D30">
            <v>0.26666666666666666</v>
          </cell>
          <cell r="E30">
            <v>30</v>
          </cell>
          <cell r="F30">
            <v>1</v>
          </cell>
          <cell r="G30">
            <v>19</v>
          </cell>
          <cell r="H30">
            <v>0.05</v>
          </cell>
          <cell r="I30">
            <v>20</v>
          </cell>
          <cell r="J30">
            <v>7</v>
          </cell>
          <cell r="K30">
            <v>25</v>
          </cell>
          <cell r="L30">
            <v>0.21875</v>
          </cell>
          <cell r="M30">
            <v>32</v>
          </cell>
          <cell r="N30">
            <v>2</v>
          </cell>
          <cell r="O30">
            <v>21</v>
          </cell>
          <cell r="P30">
            <v>8.6956521739130432E-2</v>
          </cell>
          <cell r="Q30">
            <v>23</v>
          </cell>
          <cell r="R30">
            <v>4</v>
          </cell>
          <cell r="S30">
            <v>12</v>
          </cell>
          <cell r="T30">
            <v>0.25</v>
          </cell>
          <cell r="U30">
            <v>16</v>
          </cell>
        </row>
        <row r="31">
          <cell r="A31" t="str">
            <v>29</v>
          </cell>
          <cell r="B31">
            <v>2</v>
          </cell>
          <cell r="C31">
            <v>6</v>
          </cell>
          <cell r="D31">
            <v>0.25</v>
          </cell>
          <cell r="E31">
            <v>8</v>
          </cell>
          <cell r="G31">
            <v>10</v>
          </cell>
          <cell r="H31">
            <v>0</v>
          </cell>
          <cell r="I31">
            <v>10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O31">
            <v>5</v>
          </cell>
          <cell r="P31">
            <v>0</v>
          </cell>
          <cell r="Q31">
            <v>5</v>
          </cell>
          <cell r="S31">
            <v>3</v>
          </cell>
          <cell r="T31">
            <v>0</v>
          </cell>
          <cell r="U31">
            <v>3</v>
          </cell>
        </row>
        <row r="32">
          <cell r="A32" t="str">
            <v>30</v>
          </cell>
          <cell r="B32">
            <v>1</v>
          </cell>
          <cell r="C32">
            <v>15</v>
          </cell>
          <cell r="D32">
            <v>6.25E-2</v>
          </cell>
          <cell r="E32">
            <v>16</v>
          </cell>
          <cell r="F32">
            <v>1</v>
          </cell>
          <cell r="G32">
            <v>12</v>
          </cell>
          <cell r="H32">
            <v>7.6923076923076927E-2</v>
          </cell>
          <cell r="I32">
            <v>13</v>
          </cell>
          <cell r="K32">
            <v>8</v>
          </cell>
          <cell r="L32">
            <v>0</v>
          </cell>
          <cell r="M32">
            <v>8</v>
          </cell>
          <cell r="N32">
            <v>1</v>
          </cell>
          <cell r="O32">
            <v>9</v>
          </cell>
          <cell r="P32">
            <v>0.1</v>
          </cell>
          <cell r="Q32">
            <v>10</v>
          </cell>
          <cell r="S32">
            <v>9</v>
          </cell>
          <cell r="T32">
            <v>0</v>
          </cell>
          <cell r="U32">
            <v>9</v>
          </cell>
        </row>
        <row r="33">
          <cell r="A33" t="str">
            <v>31</v>
          </cell>
          <cell r="B33">
            <v>9</v>
          </cell>
          <cell r="C33">
            <v>13</v>
          </cell>
          <cell r="D33">
            <v>0.40909090909090912</v>
          </cell>
          <cell r="E33">
            <v>22</v>
          </cell>
          <cell r="F33">
            <v>9</v>
          </cell>
          <cell r="G33">
            <v>18</v>
          </cell>
          <cell r="H33">
            <v>0.33333333333333331</v>
          </cell>
          <cell r="I33">
            <v>27</v>
          </cell>
          <cell r="J33">
            <v>3</v>
          </cell>
          <cell r="K33">
            <v>19</v>
          </cell>
          <cell r="L33">
            <v>0.13636363636363635</v>
          </cell>
          <cell r="M33">
            <v>22</v>
          </cell>
          <cell r="N33">
            <v>4</v>
          </cell>
          <cell r="O33">
            <v>19</v>
          </cell>
          <cell r="P33">
            <v>0.17391304347826086</v>
          </cell>
          <cell r="Q33">
            <v>23</v>
          </cell>
          <cell r="R33">
            <v>5</v>
          </cell>
          <cell r="S33">
            <v>8</v>
          </cell>
          <cell r="T33">
            <v>0.38461538461538464</v>
          </cell>
          <cell r="U33">
            <v>13</v>
          </cell>
        </row>
        <row r="34">
          <cell r="A34" t="str">
            <v>32</v>
          </cell>
          <cell r="B34">
            <v>6</v>
          </cell>
          <cell r="C34">
            <v>20</v>
          </cell>
          <cell r="D34">
            <v>0.23076923076923078</v>
          </cell>
          <cell r="E34">
            <v>26</v>
          </cell>
          <cell r="F34">
            <v>7</v>
          </cell>
          <cell r="G34">
            <v>12</v>
          </cell>
          <cell r="H34">
            <v>0.36842105263157893</v>
          </cell>
          <cell r="I34">
            <v>19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N34">
            <v>4</v>
          </cell>
          <cell r="O34">
            <v>10</v>
          </cell>
          <cell r="P34">
            <v>0.2857142857142857</v>
          </cell>
          <cell r="Q34">
            <v>14</v>
          </cell>
          <cell r="S34">
            <v>8</v>
          </cell>
          <cell r="T34">
            <v>0</v>
          </cell>
          <cell r="U34">
            <v>8</v>
          </cell>
        </row>
        <row r="35">
          <cell r="A35" t="str">
            <v>33</v>
          </cell>
          <cell r="B35">
            <v>6</v>
          </cell>
          <cell r="C35">
            <v>8</v>
          </cell>
          <cell r="D35">
            <v>0.42857142857142855</v>
          </cell>
          <cell r="E35">
            <v>14</v>
          </cell>
          <cell r="F35">
            <v>5</v>
          </cell>
          <cell r="G35">
            <v>12</v>
          </cell>
          <cell r="H35">
            <v>0.29411764705882354</v>
          </cell>
          <cell r="I35">
            <v>17</v>
          </cell>
          <cell r="J35">
            <v>6</v>
          </cell>
          <cell r="K35">
            <v>14</v>
          </cell>
          <cell r="L35">
            <v>0.3</v>
          </cell>
          <cell r="M35">
            <v>20</v>
          </cell>
          <cell r="N35">
            <v>7</v>
          </cell>
          <cell r="O35">
            <v>8</v>
          </cell>
          <cell r="P35">
            <v>0.46666666666666667</v>
          </cell>
          <cell r="Q35">
            <v>15</v>
          </cell>
          <cell r="R35">
            <v>2</v>
          </cell>
          <cell r="S35">
            <v>8</v>
          </cell>
          <cell r="T35">
            <v>0.2</v>
          </cell>
          <cell r="U35">
            <v>10</v>
          </cell>
        </row>
        <row r="36">
          <cell r="A36" t="str">
            <v>34</v>
          </cell>
          <cell r="B36">
            <v>1</v>
          </cell>
          <cell r="C36">
            <v>4</v>
          </cell>
          <cell r="D36">
            <v>0.2</v>
          </cell>
          <cell r="E36">
            <v>5</v>
          </cell>
          <cell r="K36">
            <v>3</v>
          </cell>
          <cell r="L36">
            <v>0</v>
          </cell>
          <cell r="M36">
            <v>3</v>
          </cell>
          <cell r="O36">
            <v>3</v>
          </cell>
          <cell r="P36">
            <v>0</v>
          </cell>
          <cell r="Q36">
            <v>3</v>
          </cell>
        </row>
        <row r="37">
          <cell r="A37" t="str">
            <v>35</v>
          </cell>
          <cell r="B37">
            <v>3</v>
          </cell>
          <cell r="C37">
            <v>10</v>
          </cell>
          <cell r="D37">
            <v>0.23076923076923078</v>
          </cell>
          <cell r="E37">
            <v>13</v>
          </cell>
          <cell r="F37">
            <v>3</v>
          </cell>
          <cell r="G37">
            <v>8</v>
          </cell>
          <cell r="H37">
            <v>0.27272727272727271</v>
          </cell>
          <cell r="I37">
            <v>11</v>
          </cell>
          <cell r="J37">
            <v>4</v>
          </cell>
          <cell r="K37">
            <v>13</v>
          </cell>
          <cell r="L37">
            <v>0.23529411764705882</v>
          </cell>
          <cell r="M37">
            <v>17</v>
          </cell>
          <cell r="O37">
            <v>13</v>
          </cell>
          <cell r="P37">
            <v>0</v>
          </cell>
          <cell r="Q37">
            <v>13</v>
          </cell>
          <cell r="R37">
            <v>6</v>
          </cell>
          <cell r="S37">
            <v>9</v>
          </cell>
          <cell r="T37">
            <v>0.4</v>
          </cell>
          <cell r="U37">
            <v>15</v>
          </cell>
        </row>
        <row r="38">
          <cell r="A38" t="str">
            <v>36</v>
          </cell>
          <cell r="C38">
            <v>5</v>
          </cell>
          <cell r="D38">
            <v>0</v>
          </cell>
          <cell r="E38">
            <v>5</v>
          </cell>
          <cell r="G38">
            <v>2</v>
          </cell>
          <cell r="H38">
            <v>0</v>
          </cell>
          <cell r="I38">
            <v>2</v>
          </cell>
          <cell r="J38">
            <v>2</v>
          </cell>
          <cell r="K38">
            <v>4</v>
          </cell>
          <cell r="L38">
            <v>0.33333333333333331</v>
          </cell>
          <cell r="M38">
            <v>6</v>
          </cell>
          <cell r="O38">
            <v>2</v>
          </cell>
          <cell r="P38">
            <v>0</v>
          </cell>
          <cell r="Q38">
            <v>2</v>
          </cell>
          <cell r="R38">
            <v>3</v>
          </cell>
          <cell r="S38">
            <v>4</v>
          </cell>
          <cell r="T38">
            <v>0.42857142857142855</v>
          </cell>
          <cell r="U38">
            <v>7</v>
          </cell>
        </row>
        <row r="39">
          <cell r="A39" t="str">
            <v>37</v>
          </cell>
          <cell r="B39">
            <v>2</v>
          </cell>
          <cell r="C39">
            <v>3</v>
          </cell>
          <cell r="D39">
            <v>0.4</v>
          </cell>
          <cell r="E39">
            <v>5</v>
          </cell>
          <cell r="G39">
            <v>2</v>
          </cell>
          <cell r="H39">
            <v>0</v>
          </cell>
          <cell r="I39">
            <v>2</v>
          </cell>
          <cell r="J39">
            <v>2</v>
          </cell>
          <cell r="K39">
            <v>2</v>
          </cell>
          <cell r="L39">
            <v>0.5</v>
          </cell>
          <cell r="M39">
            <v>4</v>
          </cell>
          <cell r="O39">
            <v>1</v>
          </cell>
          <cell r="P39">
            <v>0</v>
          </cell>
          <cell r="Q39">
            <v>1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60</v>
          </cell>
          <cell r="B43">
            <v>6</v>
          </cell>
          <cell r="C43">
            <v>42</v>
          </cell>
          <cell r="D43">
            <v>0.125</v>
          </cell>
          <cell r="E43">
            <v>48</v>
          </cell>
          <cell r="F43">
            <v>3</v>
          </cell>
          <cell r="G43">
            <v>44</v>
          </cell>
          <cell r="H43">
            <v>6.3829787234042548E-2</v>
          </cell>
          <cell r="I43">
            <v>47</v>
          </cell>
          <cell r="J43">
            <v>6</v>
          </cell>
          <cell r="K43">
            <v>48</v>
          </cell>
          <cell r="L43">
            <v>0.1111111111111111</v>
          </cell>
          <cell r="M43">
            <v>54</v>
          </cell>
          <cell r="N43">
            <v>11</v>
          </cell>
          <cell r="O43">
            <v>37</v>
          </cell>
          <cell r="P43">
            <v>0.22916666666666666</v>
          </cell>
          <cell r="Q43">
            <v>48</v>
          </cell>
          <cell r="R43">
            <v>6</v>
          </cell>
          <cell r="S43">
            <v>29</v>
          </cell>
          <cell r="T43">
            <v>0.17142857142857143</v>
          </cell>
          <cell r="U43">
            <v>35</v>
          </cell>
        </row>
        <row r="44">
          <cell r="A44" t="str">
            <v>61</v>
          </cell>
          <cell r="B44">
            <v>4</v>
          </cell>
          <cell r="C44">
            <v>23</v>
          </cell>
          <cell r="D44">
            <v>0.14814814814814814</v>
          </cell>
          <cell r="E44">
            <v>27</v>
          </cell>
          <cell r="F44">
            <v>4</v>
          </cell>
          <cell r="G44">
            <v>25</v>
          </cell>
          <cell r="H44">
            <v>0.13793103448275862</v>
          </cell>
          <cell r="I44">
            <v>29</v>
          </cell>
          <cell r="J44">
            <v>3</v>
          </cell>
          <cell r="K44">
            <v>31</v>
          </cell>
          <cell r="L44">
            <v>8.8235294117647065E-2</v>
          </cell>
          <cell r="M44">
            <v>34</v>
          </cell>
          <cell r="N44">
            <v>4</v>
          </cell>
          <cell r="O44">
            <v>29</v>
          </cell>
          <cell r="P44">
            <v>0.12121212121212122</v>
          </cell>
          <cell r="Q44">
            <v>33</v>
          </cell>
          <cell r="R44">
            <v>2</v>
          </cell>
          <cell r="S44">
            <v>11</v>
          </cell>
          <cell r="T44">
            <v>0.15384615384615385</v>
          </cell>
          <cell r="U44">
            <v>13</v>
          </cell>
        </row>
        <row r="45">
          <cell r="A45" t="str">
            <v>62</v>
          </cell>
          <cell r="B45">
            <v>6</v>
          </cell>
          <cell r="C45">
            <v>14</v>
          </cell>
          <cell r="D45">
            <v>0.3</v>
          </cell>
          <cell r="E45">
            <v>20</v>
          </cell>
          <cell r="F45">
            <v>6</v>
          </cell>
          <cell r="G45">
            <v>22</v>
          </cell>
          <cell r="H45">
            <v>0.21428571428571427</v>
          </cell>
          <cell r="I45">
            <v>28</v>
          </cell>
          <cell r="J45">
            <v>9</v>
          </cell>
          <cell r="K45">
            <v>13</v>
          </cell>
          <cell r="L45">
            <v>0.40909090909090912</v>
          </cell>
          <cell r="M45">
            <v>22</v>
          </cell>
          <cell r="N45">
            <v>1</v>
          </cell>
          <cell r="O45">
            <v>11</v>
          </cell>
          <cell r="P45">
            <v>8.3333333333333329E-2</v>
          </cell>
          <cell r="Q45">
            <v>12</v>
          </cell>
          <cell r="R45">
            <v>3</v>
          </cell>
          <cell r="S45">
            <v>16</v>
          </cell>
          <cell r="T45">
            <v>0.15789473684210525</v>
          </cell>
          <cell r="U45">
            <v>19</v>
          </cell>
        </row>
        <row r="46">
          <cell r="A46" t="str">
            <v>63</v>
          </cell>
          <cell r="B46">
            <v>3</v>
          </cell>
          <cell r="C46">
            <v>31</v>
          </cell>
          <cell r="D46">
            <v>8.8235294117647065E-2</v>
          </cell>
          <cell r="E46">
            <v>34</v>
          </cell>
          <cell r="F46">
            <v>4</v>
          </cell>
          <cell r="G46">
            <v>22</v>
          </cell>
          <cell r="H46">
            <v>0.15384615384615385</v>
          </cell>
          <cell r="I46">
            <v>26</v>
          </cell>
          <cell r="J46">
            <v>4</v>
          </cell>
          <cell r="K46">
            <v>13</v>
          </cell>
          <cell r="L46">
            <v>0.23529411764705882</v>
          </cell>
          <cell r="M46">
            <v>17</v>
          </cell>
          <cell r="N46">
            <v>4</v>
          </cell>
          <cell r="O46">
            <v>19</v>
          </cell>
          <cell r="P46">
            <v>0.17391304347826086</v>
          </cell>
          <cell r="Q46">
            <v>23</v>
          </cell>
          <cell r="R46">
            <v>4</v>
          </cell>
          <cell r="S46">
            <v>14</v>
          </cell>
          <cell r="T46">
            <v>0.22222222222222221</v>
          </cell>
          <cell r="U46">
            <v>18</v>
          </cell>
        </row>
        <row r="47">
          <cell r="A47" t="str">
            <v>64</v>
          </cell>
          <cell r="B47">
            <v>5</v>
          </cell>
          <cell r="C47">
            <v>9</v>
          </cell>
          <cell r="D47">
            <v>0.35714285714285715</v>
          </cell>
          <cell r="E47">
            <v>14</v>
          </cell>
          <cell r="F47">
            <v>7</v>
          </cell>
          <cell r="G47">
            <v>6</v>
          </cell>
          <cell r="H47">
            <v>0.53846153846153844</v>
          </cell>
          <cell r="I47">
            <v>13</v>
          </cell>
          <cell r="J47">
            <v>7</v>
          </cell>
          <cell r="K47">
            <v>8</v>
          </cell>
          <cell r="L47">
            <v>0.46666666666666667</v>
          </cell>
          <cell r="M47">
            <v>15</v>
          </cell>
          <cell r="O47">
            <v>10</v>
          </cell>
          <cell r="P47">
            <v>0</v>
          </cell>
          <cell r="Q47">
            <v>10</v>
          </cell>
          <cell r="R47">
            <v>3</v>
          </cell>
          <cell r="S47">
            <v>5</v>
          </cell>
          <cell r="T47">
            <v>0.375</v>
          </cell>
          <cell r="U47">
            <v>8</v>
          </cell>
        </row>
        <row r="48">
          <cell r="A48" t="str">
            <v>65</v>
          </cell>
          <cell r="B48">
            <v>9</v>
          </cell>
          <cell r="C48">
            <v>7</v>
          </cell>
          <cell r="D48">
            <v>0.5625</v>
          </cell>
          <cell r="E48">
            <v>16</v>
          </cell>
          <cell r="F48">
            <v>5</v>
          </cell>
          <cell r="G48">
            <v>10</v>
          </cell>
          <cell r="H48">
            <v>0.33333333333333331</v>
          </cell>
          <cell r="I48">
            <v>15</v>
          </cell>
          <cell r="J48">
            <v>10</v>
          </cell>
          <cell r="K48">
            <v>10</v>
          </cell>
          <cell r="L48">
            <v>0.5</v>
          </cell>
          <cell r="M48">
            <v>20</v>
          </cell>
          <cell r="N48">
            <v>8</v>
          </cell>
          <cell r="O48">
            <v>6</v>
          </cell>
          <cell r="P48">
            <v>0.5714285714285714</v>
          </cell>
          <cell r="Q48">
            <v>14</v>
          </cell>
          <cell r="R48">
            <v>2</v>
          </cell>
          <cell r="S48">
            <v>6</v>
          </cell>
          <cell r="T48">
            <v>0.25</v>
          </cell>
          <cell r="U48">
            <v>8</v>
          </cell>
        </row>
        <row r="49">
          <cell r="A49" t="str">
            <v>66</v>
          </cell>
          <cell r="B49">
            <v>4</v>
          </cell>
          <cell r="C49">
            <v>10</v>
          </cell>
          <cell r="D49">
            <v>0.2857142857142857</v>
          </cell>
          <cell r="E49">
            <v>14</v>
          </cell>
          <cell r="F49">
            <v>3</v>
          </cell>
          <cell r="G49">
            <v>8</v>
          </cell>
          <cell r="H49">
            <v>0.27272727272727271</v>
          </cell>
          <cell r="I49">
            <v>11</v>
          </cell>
          <cell r="J49">
            <v>5</v>
          </cell>
          <cell r="K49">
            <v>7</v>
          </cell>
          <cell r="L49">
            <v>0.41666666666666669</v>
          </cell>
          <cell r="M49">
            <v>12</v>
          </cell>
          <cell r="N49">
            <v>2</v>
          </cell>
          <cell r="O49">
            <v>4</v>
          </cell>
          <cell r="P49">
            <v>0.33333333333333331</v>
          </cell>
          <cell r="Q49">
            <v>6</v>
          </cell>
          <cell r="R49">
            <v>2</v>
          </cell>
          <cell r="S49">
            <v>3</v>
          </cell>
          <cell r="T49">
            <v>0.4</v>
          </cell>
          <cell r="U49">
            <v>5</v>
          </cell>
        </row>
        <row r="50">
          <cell r="A50" t="str">
            <v>67</v>
          </cell>
          <cell r="B50">
            <v>7</v>
          </cell>
          <cell r="C50">
            <v>12</v>
          </cell>
          <cell r="D50">
            <v>0.36842105263157893</v>
          </cell>
          <cell r="E50">
            <v>19</v>
          </cell>
          <cell r="F50">
            <v>2</v>
          </cell>
          <cell r="G50">
            <v>5</v>
          </cell>
          <cell r="H50">
            <v>0.2857142857142857</v>
          </cell>
          <cell r="I50">
            <v>7</v>
          </cell>
          <cell r="J50">
            <v>7</v>
          </cell>
          <cell r="K50">
            <v>6</v>
          </cell>
          <cell r="L50">
            <v>0.53846153846153844</v>
          </cell>
          <cell r="M50">
            <v>13</v>
          </cell>
          <cell r="N50">
            <v>4</v>
          </cell>
          <cell r="O50">
            <v>9</v>
          </cell>
          <cell r="P50">
            <v>0.30769230769230771</v>
          </cell>
          <cell r="Q50">
            <v>13</v>
          </cell>
          <cell r="R50">
            <v>3</v>
          </cell>
          <cell r="S50">
            <v>3</v>
          </cell>
          <cell r="T50">
            <v>0.5</v>
          </cell>
          <cell r="U50">
            <v>6</v>
          </cell>
        </row>
        <row r="51">
          <cell r="A51" t="str">
            <v>68</v>
          </cell>
          <cell r="B51">
            <v>3</v>
          </cell>
          <cell r="C51">
            <v>6</v>
          </cell>
          <cell r="D51">
            <v>0.33333333333333331</v>
          </cell>
          <cell r="E51">
            <v>9</v>
          </cell>
          <cell r="F51">
            <v>2</v>
          </cell>
          <cell r="G51">
            <v>6</v>
          </cell>
          <cell r="H51">
            <v>0.25</v>
          </cell>
          <cell r="I51">
            <v>8</v>
          </cell>
          <cell r="J51">
            <v>3</v>
          </cell>
          <cell r="K51">
            <v>2</v>
          </cell>
          <cell r="L51">
            <v>0.6</v>
          </cell>
          <cell r="M51">
            <v>5</v>
          </cell>
          <cell r="O51">
            <v>7</v>
          </cell>
          <cell r="P51">
            <v>0</v>
          </cell>
          <cell r="Q51">
            <v>7</v>
          </cell>
          <cell r="R51">
            <v>2</v>
          </cell>
          <cell r="S51">
            <v>5</v>
          </cell>
          <cell r="T51">
            <v>0.2857142857142857</v>
          </cell>
          <cell r="U51">
            <v>7</v>
          </cell>
        </row>
        <row r="52">
          <cell r="A52" t="str">
            <v>69</v>
          </cell>
          <cell r="B52">
            <v>4</v>
          </cell>
          <cell r="C52">
            <v>4</v>
          </cell>
          <cell r="D52">
            <v>0.5</v>
          </cell>
          <cell r="E52">
            <v>8</v>
          </cell>
          <cell r="F52">
            <v>2</v>
          </cell>
          <cell r="G52">
            <v>7</v>
          </cell>
          <cell r="H52">
            <v>0.22222222222222221</v>
          </cell>
          <cell r="I52">
            <v>9</v>
          </cell>
          <cell r="J52">
            <v>6</v>
          </cell>
          <cell r="K52">
            <v>6</v>
          </cell>
          <cell r="L52">
            <v>0.5</v>
          </cell>
          <cell r="M52">
            <v>12</v>
          </cell>
          <cell r="N52">
            <v>2</v>
          </cell>
          <cell r="O52">
            <v>2</v>
          </cell>
          <cell r="P52">
            <v>0.5</v>
          </cell>
          <cell r="Q52">
            <v>4</v>
          </cell>
          <cell r="R52">
            <v>1</v>
          </cell>
          <cell r="S52">
            <v>4</v>
          </cell>
          <cell r="T52">
            <v>0.2</v>
          </cell>
          <cell r="U52">
            <v>5</v>
          </cell>
        </row>
        <row r="53">
          <cell r="A53" t="str">
            <v>70</v>
          </cell>
          <cell r="B53">
            <v>10</v>
          </cell>
          <cell r="C53">
            <v>13</v>
          </cell>
          <cell r="D53">
            <v>0.43478260869565216</v>
          </cell>
          <cell r="E53">
            <v>23</v>
          </cell>
          <cell r="F53">
            <v>3</v>
          </cell>
          <cell r="G53">
            <v>10</v>
          </cell>
          <cell r="H53">
            <v>0.23076923076923078</v>
          </cell>
          <cell r="I53">
            <v>13</v>
          </cell>
          <cell r="J53">
            <v>7</v>
          </cell>
          <cell r="K53">
            <v>10</v>
          </cell>
          <cell r="L53">
            <v>0.41176470588235292</v>
          </cell>
          <cell r="M53">
            <v>17</v>
          </cell>
          <cell r="N53">
            <v>10</v>
          </cell>
          <cell r="O53">
            <v>10</v>
          </cell>
          <cell r="P53">
            <v>0.5</v>
          </cell>
          <cell r="Q53">
            <v>20</v>
          </cell>
          <cell r="R53">
            <v>8</v>
          </cell>
          <cell r="S53">
            <v>17</v>
          </cell>
          <cell r="T53">
            <v>0.32</v>
          </cell>
          <cell r="U53">
            <v>25</v>
          </cell>
        </row>
        <row r="54">
          <cell r="A54" t="str">
            <v>71</v>
          </cell>
          <cell r="B54">
            <v>4</v>
          </cell>
          <cell r="C54">
            <v>11</v>
          </cell>
          <cell r="D54">
            <v>0.26666666666666666</v>
          </cell>
          <cell r="E54">
            <v>15</v>
          </cell>
          <cell r="F54">
            <v>2</v>
          </cell>
          <cell r="G54">
            <v>13</v>
          </cell>
          <cell r="H54">
            <v>0.13333333333333333</v>
          </cell>
          <cell r="I54">
            <v>15</v>
          </cell>
          <cell r="J54">
            <v>9</v>
          </cell>
          <cell r="K54">
            <v>13</v>
          </cell>
          <cell r="L54">
            <v>0.40909090909090912</v>
          </cell>
          <cell r="M54">
            <v>22</v>
          </cell>
          <cell r="N54">
            <v>4</v>
          </cell>
          <cell r="O54">
            <v>9</v>
          </cell>
          <cell r="P54">
            <v>0.30769230769230771</v>
          </cell>
          <cell r="Q54">
            <v>13</v>
          </cell>
          <cell r="R54">
            <v>2</v>
          </cell>
          <cell r="S54">
            <v>2</v>
          </cell>
          <cell r="T54">
            <v>0.5</v>
          </cell>
          <cell r="U54">
            <v>4</v>
          </cell>
        </row>
        <row r="55">
          <cell r="A55" t="str">
            <v>72</v>
          </cell>
          <cell r="C55">
            <v>2</v>
          </cell>
          <cell r="D55">
            <v>0</v>
          </cell>
          <cell r="E55">
            <v>2</v>
          </cell>
          <cell r="G55">
            <v>1</v>
          </cell>
          <cell r="H55">
            <v>0</v>
          </cell>
          <cell r="I55">
            <v>1</v>
          </cell>
          <cell r="J55">
            <v>2</v>
          </cell>
          <cell r="K55">
            <v>1</v>
          </cell>
          <cell r="L55">
            <v>0.66666666666666663</v>
          </cell>
          <cell r="M55">
            <v>3</v>
          </cell>
          <cell r="S55">
            <v>1</v>
          </cell>
          <cell r="T55">
            <v>0</v>
          </cell>
          <cell r="U55">
            <v>1</v>
          </cell>
        </row>
        <row r="56">
          <cell r="A56" t="str">
            <v>73</v>
          </cell>
          <cell r="B56">
            <v>2</v>
          </cell>
          <cell r="C56">
            <v>2</v>
          </cell>
          <cell r="D56">
            <v>0.5</v>
          </cell>
          <cell r="E56">
            <v>4</v>
          </cell>
          <cell r="G56">
            <v>2</v>
          </cell>
          <cell r="H56">
            <v>0</v>
          </cell>
          <cell r="I56">
            <v>2</v>
          </cell>
          <cell r="K56">
            <v>1</v>
          </cell>
          <cell r="L56">
            <v>0</v>
          </cell>
          <cell r="M56">
            <v>1</v>
          </cell>
          <cell r="O56">
            <v>3</v>
          </cell>
          <cell r="P56">
            <v>0</v>
          </cell>
          <cell r="Q56">
            <v>3</v>
          </cell>
          <cell r="R56">
            <v>1</v>
          </cell>
          <cell r="S56">
            <v>2</v>
          </cell>
          <cell r="T56">
            <v>0.33333333333333331</v>
          </cell>
          <cell r="U56">
            <v>3</v>
          </cell>
        </row>
        <row r="57">
          <cell r="A57" t="str">
            <v>74</v>
          </cell>
          <cell r="B57">
            <v>1</v>
          </cell>
          <cell r="C57">
            <v>11</v>
          </cell>
          <cell r="D57">
            <v>8.3333333333333329E-2</v>
          </cell>
          <cell r="E57">
            <v>12</v>
          </cell>
          <cell r="F57">
            <v>4</v>
          </cell>
          <cell r="G57">
            <v>11</v>
          </cell>
          <cell r="H57">
            <v>0.26666666666666666</v>
          </cell>
          <cell r="I57">
            <v>15</v>
          </cell>
          <cell r="J57">
            <v>1</v>
          </cell>
          <cell r="K57">
            <v>11</v>
          </cell>
          <cell r="L57">
            <v>8.3333333333333329E-2</v>
          </cell>
          <cell r="M57">
            <v>12</v>
          </cell>
          <cell r="N57">
            <v>2</v>
          </cell>
          <cell r="O57">
            <v>7</v>
          </cell>
          <cell r="P57">
            <v>0.22222222222222221</v>
          </cell>
          <cell r="Q57">
            <v>9</v>
          </cell>
          <cell r="R57">
            <v>2</v>
          </cell>
          <cell r="S57">
            <v>5</v>
          </cell>
          <cell r="T57">
            <v>0.2857142857142857</v>
          </cell>
          <cell r="U57">
            <v>7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G58">
            <v>1</v>
          </cell>
          <cell r="H58">
            <v>0</v>
          </cell>
          <cell r="I58">
            <v>1</v>
          </cell>
          <cell r="O58">
            <v>1</v>
          </cell>
          <cell r="P58">
            <v>0</v>
          </cell>
          <cell r="Q58">
            <v>1</v>
          </cell>
          <cell r="S58">
            <v>1</v>
          </cell>
          <cell r="T58">
            <v>0</v>
          </cell>
          <cell r="U58">
            <v>1</v>
          </cell>
        </row>
        <row r="59">
          <cell r="A59" t="str">
            <v>77</v>
          </cell>
          <cell r="C59">
            <v>1</v>
          </cell>
          <cell r="D59">
            <v>0</v>
          </cell>
          <cell r="E59">
            <v>1</v>
          </cell>
          <cell r="O59">
            <v>1</v>
          </cell>
          <cell r="P59">
            <v>0</v>
          </cell>
          <cell r="Q59">
            <v>1</v>
          </cell>
        </row>
        <row r="60">
          <cell r="A60" t="str">
            <v>85</v>
          </cell>
          <cell r="B60">
            <v>1</v>
          </cell>
          <cell r="C60">
            <v>1</v>
          </cell>
          <cell r="D60">
            <v>0.5</v>
          </cell>
          <cell r="E60">
            <v>2</v>
          </cell>
          <cell r="F60">
            <v>3</v>
          </cell>
          <cell r="G60">
            <v>2</v>
          </cell>
          <cell r="H60">
            <v>0.6</v>
          </cell>
          <cell r="I60">
            <v>5</v>
          </cell>
          <cell r="J60">
            <v>3</v>
          </cell>
          <cell r="K60">
            <v>1</v>
          </cell>
          <cell r="L60">
            <v>0.75</v>
          </cell>
          <cell r="M60">
            <v>4</v>
          </cell>
          <cell r="N60">
            <v>6</v>
          </cell>
          <cell r="O60">
            <v>1</v>
          </cell>
          <cell r="P60">
            <v>0.8571428571428571</v>
          </cell>
          <cell r="Q60">
            <v>7</v>
          </cell>
          <cell r="R60">
            <v>1</v>
          </cell>
          <cell r="S60">
            <v>6</v>
          </cell>
          <cell r="T60">
            <v>0.14285714285714285</v>
          </cell>
          <cell r="U60">
            <v>7</v>
          </cell>
        </row>
        <row r="61">
          <cell r="A61" t="str">
            <v>86</v>
          </cell>
          <cell r="B61">
            <v>3</v>
          </cell>
          <cell r="C61">
            <v>5</v>
          </cell>
          <cell r="D61">
            <v>0.375</v>
          </cell>
          <cell r="E61">
            <v>8</v>
          </cell>
          <cell r="F61">
            <v>4</v>
          </cell>
          <cell r="G61">
            <v>4</v>
          </cell>
          <cell r="H61">
            <v>0.5</v>
          </cell>
          <cell r="I61">
            <v>8</v>
          </cell>
          <cell r="J61">
            <v>7</v>
          </cell>
          <cell r="K61">
            <v>5</v>
          </cell>
          <cell r="L61">
            <v>0.58333333333333337</v>
          </cell>
          <cell r="M61">
            <v>12</v>
          </cell>
          <cell r="N61">
            <v>4</v>
          </cell>
          <cell r="O61">
            <v>7</v>
          </cell>
          <cell r="P61">
            <v>0.36363636363636365</v>
          </cell>
          <cell r="Q61">
            <v>11</v>
          </cell>
          <cell r="R61">
            <v>1</v>
          </cell>
          <cell r="S61">
            <v>5</v>
          </cell>
          <cell r="T61">
            <v>0.16666666666666666</v>
          </cell>
          <cell r="U61">
            <v>6</v>
          </cell>
        </row>
        <row r="62">
          <cell r="A62" t="str">
            <v>87</v>
          </cell>
          <cell r="B62">
            <v>5</v>
          </cell>
          <cell r="C62">
            <v>4</v>
          </cell>
          <cell r="D62">
            <v>0.55555555555555558</v>
          </cell>
          <cell r="E62">
            <v>9</v>
          </cell>
          <cell r="F62">
            <v>1</v>
          </cell>
          <cell r="G62">
            <v>3</v>
          </cell>
          <cell r="H62">
            <v>0.25</v>
          </cell>
          <cell r="I62">
            <v>4</v>
          </cell>
          <cell r="J62">
            <v>2</v>
          </cell>
          <cell r="K62">
            <v>3</v>
          </cell>
          <cell r="L62">
            <v>0.4</v>
          </cell>
          <cell r="M62">
            <v>5</v>
          </cell>
          <cell r="N62">
            <v>1</v>
          </cell>
          <cell r="O62">
            <v>3</v>
          </cell>
          <cell r="P62">
            <v>0.25</v>
          </cell>
          <cell r="Q62">
            <v>4</v>
          </cell>
          <cell r="R62">
            <v>4</v>
          </cell>
          <cell r="S62">
            <v>6</v>
          </cell>
          <cell r="T62">
            <v>0.4</v>
          </cell>
          <cell r="U62">
            <v>10</v>
          </cell>
        </row>
        <row r="68">
          <cell r="B68" t="str">
            <v>2009</v>
          </cell>
          <cell r="E68" t="str">
            <v>Total 2009</v>
          </cell>
          <cell r="F68" t="str">
            <v>2010</v>
          </cell>
          <cell r="I68" t="str">
            <v>Total 2010</v>
          </cell>
          <cell r="J68" t="str">
            <v>2011</v>
          </cell>
          <cell r="M68" t="str">
            <v>Total 2011</v>
          </cell>
          <cell r="N68" t="str">
            <v>2012</v>
          </cell>
          <cell r="Q68" t="str">
            <v>Total 2012</v>
          </cell>
          <cell r="R68" t="str">
            <v>2013</v>
          </cell>
          <cell r="U68" t="str">
            <v>Total 2013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18</v>
          </cell>
          <cell r="C70">
            <v>38</v>
          </cell>
          <cell r="D70">
            <v>0.32142857142857145</v>
          </cell>
          <cell r="E70">
            <v>56</v>
          </cell>
          <cell r="F70">
            <v>19</v>
          </cell>
          <cell r="G70">
            <v>44</v>
          </cell>
          <cell r="H70">
            <v>0.30158730158730157</v>
          </cell>
          <cell r="I70">
            <v>63</v>
          </cell>
          <cell r="J70">
            <v>19</v>
          </cell>
          <cell r="K70">
            <v>35</v>
          </cell>
          <cell r="L70">
            <v>0.35185185185185186</v>
          </cell>
          <cell r="M70">
            <v>54</v>
          </cell>
          <cell r="N70">
            <v>18</v>
          </cell>
          <cell r="O70">
            <v>40</v>
          </cell>
          <cell r="P70">
            <v>0.31034482758620691</v>
          </cell>
          <cell r="Q70">
            <v>58</v>
          </cell>
          <cell r="R70">
            <v>22</v>
          </cell>
          <cell r="S70">
            <v>33</v>
          </cell>
          <cell r="T70">
            <v>0.4</v>
          </cell>
          <cell r="U70">
            <v>55</v>
          </cell>
        </row>
        <row r="71">
          <cell r="A71" t="str">
            <v>02</v>
          </cell>
          <cell r="B71">
            <v>14</v>
          </cell>
          <cell r="C71">
            <v>37</v>
          </cell>
          <cell r="D71">
            <v>0.27450980392156865</v>
          </cell>
          <cell r="E71">
            <v>51</v>
          </cell>
          <cell r="F71">
            <v>12</v>
          </cell>
          <cell r="G71">
            <v>30</v>
          </cell>
          <cell r="H71">
            <v>0.2857142857142857</v>
          </cell>
          <cell r="I71">
            <v>42</v>
          </cell>
          <cell r="J71">
            <v>14</v>
          </cell>
          <cell r="K71">
            <v>43</v>
          </cell>
          <cell r="L71">
            <v>0.24561403508771928</v>
          </cell>
          <cell r="M71">
            <v>57</v>
          </cell>
          <cell r="N71">
            <v>6</v>
          </cell>
          <cell r="O71">
            <v>26</v>
          </cell>
          <cell r="P71">
            <v>0.1875</v>
          </cell>
          <cell r="Q71">
            <v>32</v>
          </cell>
          <cell r="R71">
            <v>6</v>
          </cell>
          <cell r="S71">
            <v>29</v>
          </cell>
          <cell r="T71">
            <v>0.17142857142857143</v>
          </cell>
          <cell r="U71">
            <v>35</v>
          </cell>
        </row>
        <row r="72">
          <cell r="A72" t="str">
            <v>03</v>
          </cell>
          <cell r="B72">
            <v>63</v>
          </cell>
          <cell r="C72">
            <v>61</v>
          </cell>
          <cell r="D72">
            <v>0.50806451612903225</v>
          </cell>
          <cell r="E72">
            <v>124</v>
          </cell>
          <cell r="F72">
            <v>78</v>
          </cell>
          <cell r="G72">
            <v>55</v>
          </cell>
          <cell r="H72">
            <v>0.5864661654135338</v>
          </cell>
          <cell r="I72">
            <v>133</v>
          </cell>
          <cell r="J72">
            <v>65</v>
          </cell>
          <cell r="K72">
            <v>64</v>
          </cell>
          <cell r="L72">
            <v>0.50387596899224807</v>
          </cell>
          <cell r="M72">
            <v>129</v>
          </cell>
          <cell r="N72">
            <v>79</v>
          </cell>
          <cell r="O72">
            <v>69</v>
          </cell>
          <cell r="P72">
            <v>0.53378378378378377</v>
          </cell>
          <cell r="Q72">
            <v>148</v>
          </cell>
          <cell r="R72">
            <v>61</v>
          </cell>
          <cell r="S72">
            <v>52</v>
          </cell>
          <cell r="T72">
            <v>0.53982300884955747</v>
          </cell>
          <cell r="U72">
            <v>113</v>
          </cell>
        </row>
        <row r="73">
          <cell r="A73" t="str">
            <v>04</v>
          </cell>
          <cell r="B73">
            <v>58</v>
          </cell>
          <cell r="C73">
            <v>105</v>
          </cell>
          <cell r="D73">
            <v>0.35582822085889571</v>
          </cell>
          <cell r="E73">
            <v>163</v>
          </cell>
          <cell r="F73">
            <v>60</v>
          </cell>
          <cell r="G73">
            <v>114</v>
          </cell>
          <cell r="H73">
            <v>0.34482758620689657</v>
          </cell>
          <cell r="I73">
            <v>174</v>
          </cell>
          <cell r="J73">
            <v>72</v>
          </cell>
          <cell r="K73">
            <v>116</v>
          </cell>
          <cell r="L73">
            <v>0.38297872340425532</v>
          </cell>
          <cell r="M73">
            <v>188</v>
          </cell>
          <cell r="N73">
            <v>61</v>
          </cell>
          <cell r="O73">
            <v>112</v>
          </cell>
          <cell r="P73">
            <v>0.35260115606936415</v>
          </cell>
          <cell r="Q73">
            <v>173</v>
          </cell>
          <cell r="R73">
            <v>58</v>
          </cell>
          <cell r="S73">
            <v>98</v>
          </cell>
          <cell r="T73">
            <v>0.37179487179487181</v>
          </cell>
          <cell r="U73">
            <v>156</v>
          </cell>
        </row>
        <row r="74">
          <cell r="A74" t="str">
            <v>05</v>
          </cell>
          <cell r="B74">
            <v>23</v>
          </cell>
          <cell r="C74">
            <v>100</v>
          </cell>
          <cell r="D74">
            <v>0.18699186991869918</v>
          </cell>
          <cell r="E74">
            <v>123</v>
          </cell>
          <cell r="F74">
            <v>17</v>
          </cell>
          <cell r="G74">
            <v>92</v>
          </cell>
          <cell r="H74">
            <v>0.15596330275229359</v>
          </cell>
          <cell r="I74">
            <v>109</v>
          </cell>
          <cell r="J74">
            <v>19</v>
          </cell>
          <cell r="K74">
            <v>110</v>
          </cell>
          <cell r="L74">
            <v>0.14728682170542637</v>
          </cell>
          <cell r="M74">
            <v>129</v>
          </cell>
          <cell r="N74">
            <v>14</v>
          </cell>
          <cell r="O74">
            <v>110</v>
          </cell>
          <cell r="P74">
            <v>0.11290322580645161</v>
          </cell>
          <cell r="Q74">
            <v>124</v>
          </cell>
          <cell r="R74">
            <v>13</v>
          </cell>
          <cell r="S74">
            <v>74</v>
          </cell>
          <cell r="T74">
            <v>0.14942528735632185</v>
          </cell>
          <cell r="U74">
            <v>87</v>
          </cell>
        </row>
        <row r="75">
          <cell r="A75" t="str">
            <v>06</v>
          </cell>
          <cell r="B75">
            <v>11</v>
          </cell>
          <cell r="C75">
            <v>43</v>
          </cell>
          <cell r="D75">
            <v>0.20370370370370369</v>
          </cell>
          <cell r="E75">
            <v>54</v>
          </cell>
          <cell r="F75">
            <v>2</v>
          </cell>
          <cell r="G75">
            <v>41</v>
          </cell>
          <cell r="H75">
            <v>4.6511627906976744E-2</v>
          </cell>
          <cell r="I75">
            <v>43</v>
          </cell>
          <cell r="J75">
            <v>8</v>
          </cell>
          <cell r="K75">
            <v>39</v>
          </cell>
          <cell r="L75">
            <v>0.1702127659574468</v>
          </cell>
          <cell r="M75">
            <v>47</v>
          </cell>
          <cell r="N75">
            <v>3</v>
          </cell>
          <cell r="O75">
            <v>35</v>
          </cell>
          <cell r="P75">
            <v>7.8947368421052627E-2</v>
          </cell>
          <cell r="Q75">
            <v>38</v>
          </cell>
          <cell r="R75">
            <v>4</v>
          </cell>
          <cell r="S75">
            <v>24</v>
          </cell>
          <cell r="T75">
            <v>0.14285714285714285</v>
          </cell>
          <cell r="U75">
            <v>28</v>
          </cell>
        </row>
        <row r="76">
          <cell r="A76" t="str">
            <v>07</v>
          </cell>
          <cell r="B76">
            <v>21</v>
          </cell>
          <cell r="C76">
            <v>41</v>
          </cell>
          <cell r="D76">
            <v>0.33870967741935482</v>
          </cell>
          <cell r="E76">
            <v>62</v>
          </cell>
          <cell r="F76">
            <v>21</v>
          </cell>
          <cell r="G76">
            <v>42</v>
          </cell>
          <cell r="H76">
            <v>0.33333333333333331</v>
          </cell>
          <cell r="I76">
            <v>63</v>
          </cell>
          <cell r="J76">
            <v>13</v>
          </cell>
          <cell r="K76">
            <v>43</v>
          </cell>
          <cell r="L76">
            <v>0.23214285714285715</v>
          </cell>
          <cell r="M76">
            <v>56</v>
          </cell>
          <cell r="N76">
            <v>15</v>
          </cell>
          <cell r="O76">
            <v>37</v>
          </cell>
          <cell r="P76">
            <v>0.28846153846153844</v>
          </cell>
          <cell r="Q76">
            <v>52</v>
          </cell>
          <cell r="R76">
            <v>7</v>
          </cell>
          <cell r="S76">
            <v>24</v>
          </cell>
          <cell r="T76">
            <v>0.22580645161290322</v>
          </cell>
          <cell r="U76">
            <v>31</v>
          </cell>
        </row>
        <row r="77">
          <cell r="A77" t="str">
            <v>08</v>
          </cell>
          <cell r="B77">
            <v>6</v>
          </cell>
          <cell r="C77">
            <v>22</v>
          </cell>
          <cell r="D77">
            <v>0.21428571428571427</v>
          </cell>
          <cell r="E77">
            <v>28</v>
          </cell>
          <cell r="F77">
            <v>3</v>
          </cell>
          <cell r="G77">
            <v>12</v>
          </cell>
          <cell r="H77">
            <v>0.2</v>
          </cell>
          <cell r="I77">
            <v>15</v>
          </cell>
          <cell r="J77">
            <v>8</v>
          </cell>
          <cell r="K77">
            <v>22</v>
          </cell>
          <cell r="L77">
            <v>0.26666666666666666</v>
          </cell>
          <cell r="M77">
            <v>30</v>
          </cell>
          <cell r="O77">
            <v>19</v>
          </cell>
          <cell r="P77">
            <v>0</v>
          </cell>
          <cell r="Q77">
            <v>19</v>
          </cell>
          <cell r="R77">
            <v>9</v>
          </cell>
          <cell r="S77">
            <v>15</v>
          </cell>
          <cell r="T77">
            <v>0.375</v>
          </cell>
          <cell r="U77">
            <v>24</v>
          </cell>
        </row>
        <row r="78">
          <cell r="A78" t="str">
            <v>09</v>
          </cell>
          <cell r="B78">
            <v>19</v>
          </cell>
          <cell r="C78">
            <v>110</v>
          </cell>
          <cell r="D78">
            <v>0.14728682170542637</v>
          </cell>
          <cell r="E78">
            <v>129</v>
          </cell>
          <cell r="F78">
            <v>17</v>
          </cell>
          <cell r="G78">
            <v>113</v>
          </cell>
          <cell r="H78">
            <v>0.13076923076923078</v>
          </cell>
          <cell r="I78">
            <v>130</v>
          </cell>
          <cell r="J78">
            <v>22</v>
          </cell>
          <cell r="K78">
            <v>105</v>
          </cell>
          <cell r="L78">
            <v>0.17322834645669291</v>
          </cell>
          <cell r="M78">
            <v>127</v>
          </cell>
          <cell r="N78">
            <v>20</v>
          </cell>
          <cell r="O78">
            <v>96</v>
          </cell>
          <cell r="P78">
            <v>0.17241379310344829</v>
          </cell>
          <cell r="Q78">
            <v>116</v>
          </cell>
          <cell r="R78">
            <v>15</v>
          </cell>
          <cell r="S78">
            <v>70</v>
          </cell>
          <cell r="T78">
            <v>0.17647058823529413</v>
          </cell>
          <cell r="U78">
            <v>85</v>
          </cell>
        </row>
        <row r="79">
          <cell r="A79" t="str">
            <v>10</v>
          </cell>
          <cell r="B79">
            <v>32</v>
          </cell>
          <cell r="C79">
            <v>48</v>
          </cell>
          <cell r="D79">
            <v>0.4</v>
          </cell>
          <cell r="E79">
            <v>80</v>
          </cell>
          <cell r="F79">
            <v>21</v>
          </cell>
          <cell r="G79">
            <v>42</v>
          </cell>
          <cell r="H79">
            <v>0.33333333333333331</v>
          </cell>
          <cell r="I79">
            <v>63</v>
          </cell>
          <cell r="J79">
            <v>38</v>
          </cell>
          <cell r="K79">
            <v>39</v>
          </cell>
          <cell r="L79">
            <v>0.4935064935064935</v>
          </cell>
          <cell r="M79">
            <v>77</v>
          </cell>
          <cell r="N79">
            <v>16</v>
          </cell>
          <cell r="O79">
            <v>38</v>
          </cell>
          <cell r="P79">
            <v>0.29629629629629628</v>
          </cell>
          <cell r="Q79">
            <v>54</v>
          </cell>
          <cell r="R79">
            <v>13</v>
          </cell>
          <cell r="S79">
            <v>26</v>
          </cell>
          <cell r="T79">
            <v>0.33333333333333331</v>
          </cell>
          <cell r="U79">
            <v>39</v>
          </cell>
        </row>
        <row r="80">
          <cell r="A80" t="str">
            <v>11</v>
          </cell>
          <cell r="B80">
            <v>9</v>
          </cell>
          <cell r="C80">
            <v>10</v>
          </cell>
          <cell r="D80">
            <v>0.47368421052631576</v>
          </cell>
          <cell r="E80">
            <v>19</v>
          </cell>
          <cell r="F80">
            <v>8</v>
          </cell>
          <cell r="G80">
            <v>9</v>
          </cell>
          <cell r="H80">
            <v>0.47058823529411764</v>
          </cell>
          <cell r="I80">
            <v>17</v>
          </cell>
          <cell r="J80">
            <v>12</v>
          </cell>
          <cell r="K80">
            <v>9</v>
          </cell>
          <cell r="L80">
            <v>0.5714285714285714</v>
          </cell>
          <cell r="M80">
            <v>21</v>
          </cell>
          <cell r="N80">
            <v>11</v>
          </cell>
          <cell r="O80">
            <v>11</v>
          </cell>
          <cell r="P80">
            <v>0.5</v>
          </cell>
          <cell r="Q80">
            <v>22</v>
          </cell>
          <cell r="R80">
            <v>6</v>
          </cell>
          <cell r="S80">
            <v>17</v>
          </cell>
          <cell r="T80">
            <v>0.2608695652173913</v>
          </cell>
          <cell r="U80">
            <v>23</v>
          </cell>
        </row>
        <row r="81">
          <cell r="A81" t="str">
            <v>12</v>
          </cell>
          <cell r="B81">
            <v>17</v>
          </cell>
          <cell r="C81">
            <v>39</v>
          </cell>
          <cell r="D81">
            <v>0.30357142857142855</v>
          </cell>
          <cell r="E81">
            <v>56</v>
          </cell>
          <cell r="F81">
            <v>9</v>
          </cell>
          <cell r="G81">
            <v>37</v>
          </cell>
          <cell r="H81">
            <v>0.19565217391304349</v>
          </cell>
          <cell r="I81">
            <v>46</v>
          </cell>
          <cell r="J81">
            <v>19</v>
          </cell>
          <cell r="K81">
            <v>36</v>
          </cell>
          <cell r="L81">
            <v>0.34545454545454546</v>
          </cell>
          <cell r="M81">
            <v>55</v>
          </cell>
          <cell r="N81">
            <v>16</v>
          </cell>
          <cell r="O81">
            <v>29</v>
          </cell>
          <cell r="P81">
            <v>0.35555555555555557</v>
          </cell>
          <cell r="Q81">
            <v>45</v>
          </cell>
          <cell r="R81">
            <v>13</v>
          </cell>
          <cell r="S81">
            <v>27</v>
          </cell>
          <cell r="T81">
            <v>0.32500000000000001</v>
          </cell>
          <cell r="U81">
            <v>40</v>
          </cell>
        </row>
        <row r="82">
          <cell r="A82" t="str">
            <v>Théologie</v>
          </cell>
          <cell r="C82">
            <v>2</v>
          </cell>
          <cell r="D82">
            <v>0</v>
          </cell>
          <cell r="E82">
            <v>2</v>
          </cell>
          <cell r="G82">
            <v>1</v>
          </cell>
          <cell r="H82">
            <v>0</v>
          </cell>
          <cell r="I82">
            <v>1</v>
          </cell>
          <cell r="O82">
            <v>2</v>
          </cell>
          <cell r="P82">
            <v>0</v>
          </cell>
          <cell r="Q82">
            <v>2</v>
          </cell>
          <cell r="S82">
            <v>1</v>
          </cell>
          <cell r="T82">
            <v>0</v>
          </cell>
          <cell r="U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32</v>
          </cell>
          <cell r="C86">
            <v>75</v>
          </cell>
          <cell r="D86">
            <v>0.29906542056074764</v>
          </cell>
          <cell r="E86">
            <v>107</v>
          </cell>
          <cell r="F86">
            <v>31</v>
          </cell>
          <cell r="G86">
            <v>74</v>
          </cell>
          <cell r="H86">
            <v>0.29523809523809524</v>
          </cell>
          <cell r="I86">
            <v>105</v>
          </cell>
          <cell r="J86">
            <v>33</v>
          </cell>
          <cell r="K86">
            <v>78</v>
          </cell>
          <cell r="L86">
            <v>0.29729729729729731</v>
          </cell>
          <cell r="M86">
            <v>111</v>
          </cell>
          <cell r="N86">
            <v>24</v>
          </cell>
          <cell r="O86">
            <v>66</v>
          </cell>
          <cell r="P86">
            <v>0.26666666666666666</v>
          </cell>
          <cell r="Q86">
            <v>90</v>
          </cell>
          <cell r="R86">
            <v>28</v>
          </cell>
          <cell r="S86">
            <v>62</v>
          </cell>
          <cell r="T86">
            <v>0.31111111111111112</v>
          </cell>
          <cell r="U86">
            <v>90</v>
          </cell>
        </row>
        <row r="87">
          <cell r="A87" t="str">
            <v>Lettres</v>
          </cell>
          <cell r="B87">
            <v>138</v>
          </cell>
          <cell r="C87">
            <v>207</v>
          </cell>
          <cell r="D87">
            <v>0.4</v>
          </cell>
          <cell r="E87">
            <v>345</v>
          </cell>
          <cell r="F87">
            <v>147</v>
          </cell>
          <cell r="G87">
            <v>207</v>
          </cell>
          <cell r="H87">
            <v>0.4152542372881356</v>
          </cell>
          <cell r="I87">
            <v>354</v>
          </cell>
          <cell r="J87">
            <v>156</v>
          </cell>
          <cell r="K87">
            <v>216</v>
          </cell>
          <cell r="L87">
            <v>0.41935483870967744</v>
          </cell>
          <cell r="M87">
            <v>372</v>
          </cell>
          <cell r="N87">
            <v>156</v>
          </cell>
          <cell r="O87">
            <v>212</v>
          </cell>
          <cell r="P87">
            <v>0.42391304347826086</v>
          </cell>
          <cell r="Q87">
            <v>368</v>
          </cell>
          <cell r="R87">
            <v>132</v>
          </cell>
          <cell r="S87">
            <v>178</v>
          </cell>
          <cell r="T87">
            <v>0.4258064516129032</v>
          </cell>
          <cell r="U87">
            <v>310</v>
          </cell>
        </row>
        <row r="88">
          <cell r="A88" t="str">
            <v>Pharmacie</v>
          </cell>
          <cell r="B88">
            <v>9</v>
          </cell>
          <cell r="C88">
            <v>10</v>
          </cell>
          <cell r="D88">
            <v>0.47368421052631576</v>
          </cell>
          <cell r="E88">
            <v>19</v>
          </cell>
          <cell r="F88">
            <v>8</v>
          </cell>
          <cell r="G88">
            <v>9</v>
          </cell>
          <cell r="H88">
            <v>0.47058823529411764</v>
          </cell>
          <cell r="I88">
            <v>17</v>
          </cell>
          <cell r="J88">
            <v>12</v>
          </cell>
          <cell r="K88">
            <v>9</v>
          </cell>
          <cell r="L88">
            <v>0.5714285714285714</v>
          </cell>
          <cell r="M88">
            <v>21</v>
          </cell>
          <cell r="N88">
            <v>11</v>
          </cell>
          <cell r="O88">
            <v>11</v>
          </cell>
          <cell r="P88">
            <v>0.5</v>
          </cell>
          <cell r="Q88">
            <v>22</v>
          </cell>
          <cell r="R88">
            <v>6</v>
          </cell>
          <cell r="S88">
            <v>17</v>
          </cell>
          <cell r="T88">
            <v>0.2608695652173913</v>
          </cell>
          <cell r="U88">
            <v>23</v>
          </cell>
        </row>
        <row r="89">
          <cell r="A89" t="str">
            <v>Sciences</v>
          </cell>
          <cell r="B89">
            <v>112</v>
          </cell>
          <cell r="C89">
            <v>364</v>
          </cell>
          <cell r="D89">
            <v>0.23529411764705882</v>
          </cell>
          <cell r="E89">
            <v>476</v>
          </cell>
          <cell r="F89">
            <v>81</v>
          </cell>
          <cell r="G89">
            <v>342</v>
          </cell>
          <cell r="H89">
            <v>0.19148936170212766</v>
          </cell>
          <cell r="I89">
            <v>423</v>
          </cell>
          <cell r="J89">
            <v>108</v>
          </cell>
          <cell r="K89">
            <v>358</v>
          </cell>
          <cell r="L89">
            <v>0.23175965665236051</v>
          </cell>
          <cell r="M89">
            <v>466</v>
          </cell>
          <cell r="N89">
            <v>68</v>
          </cell>
          <cell r="O89">
            <v>335</v>
          </cell>
          <cell r="P89">
            <v>0.16873449131513649</v>
          </cell>
          <cell r="Q89">
            <v>403</v>
          </cell>
          <cell r="R89">
            <v>61</v>
          </cell>
          <cell r="S89">
            <v>233</v>
          </cell>
          <cell r="T89">
            <v>0.20748299319727892</v>
          </cell>
          <cell r="U89">
            <v>294</v>
          </cell>
        </row>
      </sheetData>
      <sheetData sheetId="20">
        <row r="1">
          <cell r="B1" t="str">
            <v>2009</v>
          </cell>
          <cell r="E1" t="str">
            <v>Total 2009</v>
          </cell>
          <cell r="F1" t="str">
            <v>2010</v>
          </cell>
          <cell r="I1" t="str">
            <v>Total 2010</v>
          </cell>
          <cell r="J1" t="str">
            <v>2011</v>
          </cell>
          <cell r="M1" t="str">
            <v>Total 2011</v>
          </cell>
          <cell r="N1" t="str">
            <v>2012</v>
          </cell>
          <cell r="Q1" t="str">
            <v>Total 2012</v>
          </cell>
          <cell r="R1" t="str">
            <v>2013</v>
          </cell>
          <cell r="U1" t="str">
            <v>Total 2013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27</v>
          </cell>
          <cell r="C3">
            <v>36</v>
          </cell>
          <cell r="D3">
            <v>0.42857142857142855</v>
          </cell>
          <cell r="E3">
            <v>63</v>
          </cell>
          <cell r="F3">
            <v>31</v>
          </cell>
          <cell r="G3">
            <v>41</v>
          </cell>
          <cell r="H3">
            <v>0.43055555555555558</v>
          </cell>
          <cell r="I3">
            <v>72</v>
          </cell>
          <cell r="J3">
            <v>38</v>
          </cell>
          <cell r="K3">
            <v>33</v>
          </cell>
          <cell r="L3">
            <v>0.53521126760563376</v>
          </cell>
          <cell r="M3">
            <v>71</v>
          </cell>
          <cell r="N3">
            <v>54</v>
          </cell>
          <cell r="O3">
            <v>40</v>
          </cell>
          <cell r="P3">
            <v>0.57446808510638303</v>
          </cell>
          <cell r="Q3">
            <v>94</v>
          </cell>
          <cell r="R3">
            <v>38</v>
          </cell>
          <cell r="S3">
            <v>34</v>
          </cell>
          <cell r="T3">
            <v>0.52777777777777779</v>
          </cell>
          <cell r="U3">
            <v>72</v>
          </cell>
        </row>
        <row r="4">
          <cell r="A4" t="str">
            <v>02</v>
          </cell>
          <cell r="B4">
            <v>19</v>
          </cell>
          <cell r="C4">
            <v>32</v>
          </cell>
          <cell r="D4">
            <v>0.37254901960784315</v>
          </cell>
          <cell r="E4">
            <v>51</v>
          </cell>
          <cell r="F4">
            <v>21</v>
          </cell>
          <cell r="G4">
            <v>24</v>
          </cell>
          <cell r="H4">
            <v>0.46666666666666667</v>
          </cell>
          <cell r="I4">
            <v>45</v>
          </cell>
          <cell r="J4">
            <v>36</v>
          </cell>
          <cell r="K4">
            <v>26</v>
          </cell>
          <cell r="L4">
            <v>0.58064516129032262</v>
          </cell>
          <cell r="M4">
            <v>62</v>
          </cell>
          <cell r="N4">
            <v>20</v>
          </cell>
          <cell r="O4">
            <v>26</v>
          </cell>
          <cell r="P4">
            <v>0.43478260869565216</v>
          </cell>
          <cell r="Q4">
            <v>46</v>
          </cell>
          <cell r="R4">
            <v>27</v>
          </cell>
          <cell r="S4">
            <v>34</v>
          </cell>
          <cell r="T4">
            <v>0.44262295081967212</v>
          </cell>
          <cell r="U4">
            <v>61</v>
          </cell>
        </row>
        <row r="5">
          <cell r="A5" t="str">
            <v>03</v>
          </cell>
          <cell r="B5">
            <v>4</v>
          </cell>
          <cell r="C5">
            <v>6</v>
          </cell>
          <cell r="D5">
            <v>0.4</v>
          </cell>
          <cell r="E5">
            <v>10</v>
          </cell>
          <cell r="F5">
            <v>4</v>
          </cell>
          <cell r="G5">
            <v>4</v>
          </cell>
          <cell r="H5">
            <v>0.5</v>
          </cell>
          <cell r="I5">
            <v>8</v>
          </cell>
          <cell r="J5">
            <v>8</v>
          </cell>
          <cell r="K5">
            <v>3</v>
          </cell>
          <cell r="L5">
            <v>0.72727272727272729</v>
          </cell>
          <cell r="M5">
            <v>11</v>
          </cell>
          <cell r="N5">
            <v>4</v>
          </cell>
          <cell r="O5">
            <v>6</v>
          </cell>
          <cell r="P5">
            <v>0.4</v>
          </cell>
          <cell r="Q5">
            <v>10</v>
          </cell>
          <cell r="R5">
            <v>6</v>
          </cell>
          <cell r="S5">
            <v>9</v>
          </cell>
          <cell r="T5">
            <v>0.4</v>
          </cell>
          <cell r="U5">
            <v>15</v>
          </cell>
        </row>
        <row r="6">
          <cell r="A6" t="str">
            <v>04</v>
          </cell>
          <cell r="B6">
            <v>6</v>
          </cell>
          <cell r="C6">
            <v>10</v>
          </cell>
          <cell r="D6">
            <v>0.375</v>
          </cell>
          <cell r="E6">
            <v>16</v>
          </cell>
          <cell r="F6">
            <v>9</v>
          </cell>
          <cell r="G6">
            <v>7</v>
          </cell>
          <cell r="H6">
            <v>0.5625</v>
          </cell>
          <cell r="I6">
            <v>16</v>
          </cell>
          <cell r="J6">
            <v>3</v>
          </cell>
          <cell r="K6">
            <v>8</v>
          </cell>
          <cell r="L6">
            <v>0.27272727272727271</v>
          </cell>
          <cell r="M6">
            <v>11</v>
          </cell>
          <cell r="N6">
            <v>10</v>
          </cell>
          <cell r="O6">
            <v>11</v>
          </cell>
          <cell r="P6">
            <v>0.47619047619047616</v>
          </cell>
          <cell r="Q6">
            <v>21</v>
          </cell>
          <cell r="R6">
            <v>7</v>
          </cell>
          <cell r="S6">
            <v>8</v>
          </cell>
          <cell r="T6">
            <v>0.46666666666666667</v>
          </cell>
          <cell r="U6">
            <v>15</v>
          </cell>
        </row>
        <row r="7">
          <cell r="A7" t="str">
            <v>05</v>
          </cell>
          <cell r="B7">
            <v>36</v>
          </cell>
          <cell r="C7">
            <v>54</v>
          </cell>
          <cell r="D7">
            <v>0.4</v>
          </cell>
          <cell r="E7">
            <v>90</v>
          </cell>
          <cell r="F7">
            <v>43</v>
          </cell>
          <cell r="G7">
            <v>42</v>
          </cell>
          <cell r="H7">
            <v>0.50588235294117645</v>
          </cell>
          <cell r="I7">
            <v>85</v>
          </cell>
          <cell r="J7">
            <v>34</v>
          </cell>
          <cell r="K7">
            <v>46</v>
          </cell>
          <cell r="L7">
            <v>0.42499999999999999</v>
          </cell>
          <cell r="M7">
            <v>80</v>
          </cell>
          <cell r="N7">
            <v>32</v>
          </cell>
          <cell r="O7">
            <v>50</v>
          </cell>
          <cell r="P7">
            <v>0.3902439024390244</v>
          </cell>
          <cell r="Q7">
            <v>82</v>
          </cell>
          <cell r="R7">
            <v>36</v>
          </cell>
          <cell r="S7">
            <v>36</v>
          </cell>
          <cell r="T7">
            <v>0.5</v>
          </cell>
          <cell r="U7">
            <v>72</v>
          </cell>
        </row>
        <row r="8">
          <cell r="A8" t="str">
            <v>06</v>
          </cell>
          <cell r="B8">
            <v>65</v>
          </cell>
          <cell r="C8">
            <v>35</v>
          </cell>
          <cell r="D8">
            <v>0.65</v>
          </cell>
          <cell r="E8">
            <v>100</v>
          </cell>
          <cell r="F8">
            <v>68</v>
          </cell>
          <cell r="G8">
            <v>58</v>
          </cell>
          <cell r="H8">
            <v>0.53968253968253965</v>
          </cell>
          <cell r="I8">
            <v>126</v>
          </cell>
          <cell r="J8">
            <v>54</v>
          </cell>
          <cell r="K8">
            <v>47</v>
          </cell>
          <cell r="L8">
            <v>0.53465346534653468</v>
          </cell>
          <cell r="M8">
            <v>101</v>
          </cell>
          <cell r="N8">
            <v>56</v>
          </cell>
          <cell r="O8">
            <v>47</v>
          </cell>
          <cell r="P8">
            <v>0.5436893203883495</v>
          </cell>
          <cell r="Q8">
            <v>103</v>
          </cell>
          <cell r="R8">
            <v>60</v>
          </cell>
          <cell r="S8">
            <v>51</v>
          </cell>
          <cell r="T8">
            <v>0.54054054054054057</v>
          </cell>
          <cell r="U8">
            <v>111</v>
          </cell>
        </row>
        <row r="9">
          <cell r="A9" t="str">
            <v>07</v>
          </cell>
          <cell r="B9">
            <v>20</v>
          </cell>
          <cell r="C9">
            <v>12</v>
          </cell>
          <cell r="D9">
            <v>0.625</v>
          </cell>
          <cell r="E9">
            <v>32</v>
          </cell>
          <cell r="F9">
            <v>31</v>
          </cell>
          <cell r="G9">
            <v>7</v>
          </cell>
          <cell r="H9">
            <v>0.81578947368421051</v>
          </cell>
          <cell r="I9">
            <v>38</v>
          </cell>
          <cell r="J9">
            <v>21</v>
          </cell>
          <cell r="K9">
            <v>17</v>
          </cell>
          <cell r="L9">
            <v>0.55263157894736847</v>
          </cell>
          <cell r="M9">
            <v>38</v>
          </cell>
          <cell r="N9">
            <v>31</v>
          </cell>
          <cell r="O9">
            <v>8</v>
          </cell>
          <cell r="P9">
            <v>0.79487179487179482</v>
          </cell>
          <cell r="Q9">
            <v>39</v>
          </cell>
          <cell r="R9">
            <v>35</v>
          </cell>
          <cell r="S9">
            <v>8</v>
          </cell>
          <cell r="T9">
            <v>0.81395348837209303</v>
          </cell>
          <cell r="U9">
            <v>43</v>
          </cell>
        </row>
        <row r="10">
          <cell r="A10" t="str">
            <v>08</v>
          </cell>
          <cell r="B10">
            <v>5</v>
          </cell>
          <cell r="C10">
            <v>4</v>
          </cell>
          <cell r="D10">
            <v>0.55555555555555558</v>
          </cell>
          <cell r="E10">
            <v>9</v>
          </cell>
          <cell r="F10">
            <v>6</v>
          </cell>
          <cell r="G10">
            <v>4</v>
          </cell>
          <cell r="H10">
            <v>0.6</v>
          </cell>
          <cell r="I10">
            <v>10</v>
          </cell>
          <cell r="J10">
            <v>4</v>
          </cell>
          <cell r="K10">
            <v>2</v>
          </cell>
          <cell r="L10">
            <v>0.66666666666666663</v>
          </cell>
          <cell r="M10">
            <v>6</v>
          </cell>
          <cell r="N10">
            <v>2</v>
          </cell>
          <cell r="O10">
            <v>6</v>
          </cell>
          <cell r="P10">
            <v>0.25</v>
          </cell>
          <cell r="Q10">
            <v>8</v>
          </cell>
          <cell r="R10">
            <v>2</v>
          </cell>
          <cell r="S10">
            <v>1</v>
          </cell>
          <cell r="T10">
            <v>0.66666666666666663</v>
          </cell>
          <cell r="U10">
            <v>3</v>
          </cell>
        </row>
        <row r="11">
          <cell r="A11" t="str">
            <v>09</v>
          </cell>
          <cell r="B11">
            <v>27</v>
          </cell>
          <cell r="C11">
            <v>19</v>
          </cell>
          <cell r="D11">
            <v>0.58695652173913049</v>
          </cell>
          <cell r="E11">
            <v>46</v>
          </cell>
          <cell r="F11">
            <v>26</v>
          </cell>
          <cell r="G11">
            <v>13</v>
          </cell>
          <cell r="H11">
            <v>0.66666666666666663</v>
          </cell>
          <cell r="I11">
            <v>39</v>
          </cell>
          <cell r="J11">
            <v>21</v>
          </cell>
          <cell r="K11">
            <v>14</v>
          </cell>
          <cell r="L11">
            <v>0.6</v>
          </cell>
          <cell r="M11">
            <v>35</v>
          </cell>
          <cell r="N11">
            <v>20</v>
          </cell>
          <cell r="O11">
            <v>5</v>
          </cell>
          <cell r="P11">
            <v>0.8</v>
          </cell>
          <cell r="Q11">
            <v>25</v>
          </cell>
          <cell r="R11">
            <v>27</v>
          </cell>
          <cell r="S11">
            <v>7</v>
          </cell>
          <cell r="T11">
            <v>0.79411764705882348</v>
          </cell>
          <cell r="U11">
            <v>34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1</v>
          </cell>
          <cell r="H12">
            <v>0.8</v>
          </cell>
          <cell r="I12">
            <v>5</v>
          </cell>
          <cell r="J12">
            <v>4</v>
          </cell>
          <cell r="K12">
            <v>2</v>
          </cell>
          <cell r="L12">
            <v>0.66666666666666663</v>
          </cell>
          <cell r="M12">
            <v>6</v>
          </cell>
          <cell r="N12">
            <v>3</v>
          </cell>
          <cell r="P12">
            <v>1</v>
          </cell>
          <cell r="Q12">
            <v>3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70</v>
          </cell>
          <cell r="C13">
            <v>22</v>
          </cell>
          <cell r="D13">
            <v>0.76086956521739135</v>
          </cell>
          <cell r="E13">
            <v>92</v>
          </cell>
          <cell r="F13">
            <v>46</v>
          </cell>
          <cell r="G13">
            <v>25</v>
          </cell>
          <cell r="H13">
            <v>0.647887323943662</v>
          </cell>
          <cell r="I13">
            <v>71</v>
          </cell>
          <cell r="J13">
            <v>41</v>
          </cell>
          <cell r="K13">
            <v>18</v>
          </cell>
          <cell r="L13">
            <v>0.69491525423728817</v>
          </cell>
          <cell r="M13">
            <v>59</v>
          </cell>
          <cell r="N13">
            <v>41</v>
          </cell>
          <cell r="O13">
            <v>21</v>
          </cell>
          <cell r="P13">
            <v>0.66129032258064513</v>
          </cell>
          <cell r="Q13">
            <v>62</v>
          </cell>
          <cell r="R13">
            <v>43</v>
          </cell>
          <cell r="S13">
            <v>20</v>
          </cell>
          <cell r="T13">
            <v>0.68253968253968256</v>
          </cell>
          <cell r="U13">
            <v>63</v>
          </cell>
        </row>
        <row r="14">
          <cell r="A14" t="str">
            <v>12</v>
          </cell>
          <cell r="B14">
            <v>10</v>
          </cell>
          <cell r="C14">
            <v>8</v>
          </cell>
          <cell r="D14">
            <v>0.55555555555555558</v>
          </cell>
          <cell r="E14">
            <v>18</v>
          </cell>
          <cell r="F14">
            <v>12</v>
          </cell>
          <cell r="G14">
            <v>4</v>
          </cell>
          <cell r="H14">
            <v>0.75</v>
          </cell>
          <cell r="I14">
            <v>16</v>
          </cell>
          <cell r="J14">
            <v>13</v>
          </cell>
          <cell r="K14">
            <v>4</v>
          </cell>
          <cell r="L14">
            <v>0.76470588235294112</v>
          </cell>
          <cell r="M14">
            <v>17</v>
          </cell>
          <cell r="N14">
            <v>11</v>
          </cell>
          <cell r="O14">
            <v>2</v>
          </cell>
          <cell r="P14">
            <v>0.84615384615384615</v>
          </cell>
          <cell r="Q14">
            <v>13</v>
          </cell>
          <cell r="R14">
            <v>6</v>
          </cell>
          <cell r="S14">
            <v>4</v>
          </cell>
          <cell r="T14">
            <v>0.6</v>
          </cell>
          <cell r="U14">
            <v>10</v>
          </cell>
        </row>
        <row r="15">
          <cell r="A15" t="str">
            <v>13</v>
          </cell>
          <cell r="B15">
            <v>3</v>
          </cell>
          <cell r="C15">
            <v>1</v>
          </cell>
          <cell r="D15">
            <v>0.75</v>
          </cell>
          <cell r="E15">
            <v>4</v>
          </cell>
          <cell r="F15">
            <v>4</v>
          </cell>
          <cell r="G15">
            <v>1</v>
          </cell>
          <cell r="H15">
            <v>0.8</v>
          </cell>
          <cell r="I15">
            <v>5</v>
          </cell>
          <cell r="J15">
            <v>4</v>
          </cell>
          <cell r="L15">
            <v>1</v>
          </cell>
          <cell r="M15">
            <v>4</v>
          </cell>
          <cell r="N15">
            <v>2</v>
          </cell>
          <cell r="O15">
            <v>1</v>
          </cell>
          <cell r="P15">
            <v>0.66666666666666663</v>
          </cell>
          <cell r="Q15">
            <v>3</v>
          </cell>
          <cell r="R15">
            <v>4</v>
          </cell>
          <cell r="S15">
            <v>1</v>
          </cell>
          <cell r="T15">
            <v>0.8</v>
          </cell>
          <cell r="U15">
            <v>5</v>
          </cell>
        </row>
        <row r="16">
          <cell r="A16" t="str">
            <v>14</v>
          </cell>
          <cell r="B16">
            <v>34</v>
          </cell>
          <cell r="C16">
            <v>22</v>
          </cell>
          <cell r="D16">
            <v>0.6071428571428571</v>
          </cell>
          <cell r="E16">
            <v>56</v>
          </cell>
          <cell r="F16">
            <v>30</v>
          </cell>
          <cell r="G16">
            <v>13</v>
          </cell>
          <cell r="H16">
            <v>0.69767441860465118</v>
          </cell>
          <cell r="I16">
            <v>43</v>
          </cell>
          <cell r="J16">
            <v>34</v>
          </cell>
          <cell r="K16">
            <v>12</v>
          </cell>
          <cell r="L16">
            <v>0.73913043478260865</v>
          </cell>
          <cell r="M16">
            <v>46</v>
          </cell>
          <cell r="N16">
            <v>17</v>
          </cell>
          <cell r="O16">
            <v>18</v>
          </cell>
          <cell r="P16">
            <v>0.48571428571428571</v>
          </cell>
          <cell r="Q16">
            <v>35</v>
          </cell>
          <cell r="R16">
            <v>31</v>
          </cell>
          <cell r="S16">
            <v>12</v>
          </cell>
          <cell r="T16">
            <v>0.72093023255813948</v>
          </cell>
          <cell r="U16">
            <v>43</v>
          </cell>
        </row>
        <row r="17">
          <cell r="A17" t="str">
            <v>15</v>
          </cell>
          <cell r="B17">
            <v>8</v>
          </cell>
          <cell r="C17">
            <v>10</v>
          </cell>
          <cell r="D17">
            <v>0.44444444444444442</v>
          </cell>
          <cell r="E17">
            <v>18</v>
          </cell>
          <cell r="F17">
            <v>13</v>
          </cell>
          <cell r="G17">
            <v>8</v>
          </cell>
          <cell r="H17">
            <v>0.61904761904761907</v>
          </cell>
          <cell r="I17">
            <v>21</v>
          </cell>
          <cell r="J17">
            <v>11</v>
          </cell>
          <cell r="K17">
            <v>8</v>
          </cell>
          <cell r="L17">
            <v>0.57894736842105265</v>
          </cell>
          <cell r="M17">
            <v>19</v>
          </cell>
          <cell r="N17">
            <v>16</v>
          </cell>
          <cell r="O17">
            <v>8</v>
          </cell>
          <cell r="P17">
            <v>0.66666666666666663</v>
          </cell>
          <cell r="Q17">
            <v>24</v>
          </cell>
          <cell r="R17">
            <v>13</v>
          </cell>
          <cell r="S17">
            <v>7</v>
          </cell>
          <cell r="T17">
            <v>0.65</v>
          </cell>
          <cell r="U17">
            <v>20</v>
          </cell>
        </row>
        <row r="18">
          <cell r="A18" t="str">
            <v>16</v>
          </cell>
          <cell r="B18">
            <v>33</v>
          </cell>
          <cell r="C18">
            <v>30</v>
          </cell>
          <cell r="D18">
            <v>0.52380952380952384</v>
          </cell>
          <cell r="E18">
            <v>63</v>
          </cell>
          <cell r="F18">
            <v>32</v>
          </cell>
          <cell r="G18">
            <v>26</v>
          </cell>
          <cell r="H18">
            <v>0.55172413793103448</v>
          </cell>
          <cell r="I18">
            <v>58</v>
          </cell>
          <cell r="J18">
            <v>55</v>
          </cell>
          <cell r="K18">
            <v>20</v>
          </cell>
          <cell r="L18">
            <v>0.73333333333333328</v>
          </cell>
          <cell r="M18">
            <v>75</v>
          </cell>
          <cell r="N18">
            <v>37</v>
          </cell>
          <cell r="O18">
            <v>23</v>
          </cell>
          <cell r="P18">
            <v>0.6166666666666667</v>
          </cell>
          <cell r="Q18">
            <v>60</v>
          </cell>
          <cell r="R18">
            <v>41</v>
          </cell>
          <cell r="S18">
            <v>20</v>
          </cell>
          <cell r="T18">
            <v>0.67213114754098358</v>
          </cell>
          <cell r="U18">
            <v>61</v>
          </cell>
        </row>
        <row r="19">
          <cell r="A19" t="str">
            <v>17</v>
          </cell>
          <cell r="B19">
            <v>4</v>
          </cell>
          <cell r="C19">
            <v>9</v>
          </cell>
          <cell r="D19">
            <v>0.30769230769230771</v>
          </cell>
          <cell r="E19">
            <v>13</v>
          </cell>
          <cell r="F19">
            <v>5</v>
          </cell>
          <cell r="G19">
            <v>9</v>
          </cell>
          <cell r="H19">
            <v>0.35714285714285715</v>
          </cell>
          <cell r="I19">
            <v>14</v>
          </cell>
          <cell r="J19">
            <v>11</v>
          </cell>
          <cell r="K19">
            <v>6</v>
          </cell>
          <cell r="L19">
            <v>0.6470588235294118</v>
          </cell>
          <cell r="M19">
            <v>17</v>
          </cell>
          <cell r="N19">
            <v>3</v>
          </cell>
          <cell r="O19">
            <v>8</v>
          </cell>
          <cell r="P19">
            <v>0.27272727272727271</v>
          </cell>
          <cell r="Q19">
            <v>11</v>
          </cell>
          <cell r="R19">
            <v>3</v>
          </cell>
          <cell r="S19">
            <v>4</v>
          </cell>
          <cell r="T19">
            <v>0.42857142857142855</v>
          </cell>
          <cell r="U19">
            <v>7</v>
          </cell>
        </row>
        <row r="20">
          <cell r="A20" t="str">
            <v>18</v>
          </cell>
          <cell r="B20">
            <v>16</v>
          </cell>
          <cell r="C20">
            <v>15</v>
          </cell>
          <cell r="D20">
            <v>0.5161290322580645</v>
          </cell>
          <cell r="E20">
            <v>31</v>
          </cell>
          <cell r="F20">
            <v>17</v>
          </cell>
          <cell r="G20">
            <v>17</v>
          </cell>
          <cell r="H20">
            <v>0.5</v>
          </cell>
          <cell r="I20">
            <v>34</v>
          </cell>
          <cell r="J20">
            <v>29</v>
          </cell>
          <cell r="K20">
            <v>20</v>
          </cell>
          <cell r="L20">
            <v>0.59183673469387754</v>
          </cell>
          <cell r="M20">
            <v>49</v>
          </cell>
          <cell r="N20">
            <v>14</v>
          </cell>
          <cell r="O20">
            <v>16</v>
          </cell>
          <cell r="P20">
            <v>0.46666666666666667</v>
          </cell>
          <cell r="Q20">
            <v>30</v>
          </cell>
          <cell r="R20">
            <v>22</v>
          </cell>
          <cell r="S20">
            <v>20</v>
          </cell>
          <cell r="T20">
            <v>0.52380952380952384</v>
          </cell>
          <cell r="U20">
            <v>42</v>
          </cell>
        </row>
        <row r="21">
          <cell r="A21" t="str">
            <v>19</v>
          </cell>
          <cell r="B21">
            <v>20</v>
          </cell>
          <cell r="C21">
            <v>20</v>
          </cell>
          <cell r="D21">
            <v>0.5</v>
          </cell>
          <cell r="E21">
            <v>40</v>
          </cell>
          <cell r="F21">
            <v>24</v>
          </cell>
          <cell r="G21">
            <v>24</v>
          </cell>
          <cell r="H21">
            <v>0.5</v>
          </cell>
          <cell r="I21">
            <v>48</v>
          </cell>
          <cell r="J21">
            <v>18</v>
          </cell>
          <cell r="K21">
            <v>13</v>
          </cell>
          <cell r="L21">
            <v>0.58064516129032262</v>
          </cell>
          <cell r="M21">
            <v>31</v>
          </cell>
          <cell r="N21">
            <v>26</v>
          </cell>
          <cell r="O21">
            <v>17</v>
          </cell>
          <cell r="P21">
            <v>0.60465116279069764</v>
          </cell>
          <cell r="Q21">
            <v>43</v>
          </cell>
          <cell r="R21">
            <v>22</v>
          </cell>
          <cell r="S21">
            <v>5</v>
          </cell>
          <cell r="T21">
            <v>0.81481481481481477</v>
          </cell>
          <cell r="U21">
            <v>27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0.66666666666666663</v>
          </cell>
          <cell r="E22">
            <v>6</v>
          </cell>
          <cell r="F22">
            <v>3</v>
          </cell>
          <cell r="H22">
            <v>1</v>
          </cell>
          <cell r="I22">
            <v>3</v>
          </cell>
          <cell r="J22">
            <v>4</v>
          </cell>
          <cell r="K22">
            <v>4</v>
          </cell>
          <cell r="L22">
            <v>0.5</v>
          </cell>
          <cell r="M22">
            <v>8</v>
          </cell>
          <cell r="N22">
            <v>8</v>
          </cell>
          <cell r="O22">
            <v>4</v>
          </cell>
          <cell r="P22">
            <v>0.66666666666666663</v>
          </cell>
          <cell r="Q22">
            <v>12</v>
          </cell>
          <cell r="R22">
            <v>5</v>
          </cell>
          <cell r="S22">
            <v>1</v>
          </cell>
          <cell r="T22">
            <v>0.83333333333333337</v>
          </cell>
          <cell r="U22">
            <v>6</v>
          </cell>
        </row>
        <row r="23">
          <cell r="A23" t="str">
            <v>21</v>
          </cell>
          <cell r="B23">
            <v>12</v>
          </cell>
          <cell r="C23">
            <v>13</v>
          </cell>
          <cell r="D23">
            <v>0.48</v>
          </cell>
          <cell r="E23">
            <v>25</v>
          </cell>
          <cell r="F23">
            <v>16</v>
          </cell>
          <cell r="G23">
            <v>17</v>
          </cell>
          <cell r="H23">
            <v>0.48484848484848486</v>
          </cell>
          <cell r="I23">
            <v>33</v>
          </cell>
          <cell r="J23">
            <v>14</v>
          </cell>
          <cell r="K23">
            <v>12</v>
          </cell>
          <cell r="L23">
            <v>0.53846153846153844</v>
          </cell>
          <cell r="M23">
            <v>26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15</v>
          </cell>
          <cell r="S23">
            <v>13</v>
          </cell>
          <cell r="T23">
            <v>0.5357142857142857</v>
          </cell>
          <cell r="U23">
            <v>28</v>
          </cell>
        </row>
        <row r="24">
          <cell r="A24" t="str">
            <v>22</v>
          </cell>
          <cell r="B24">
            <v>13</v>
          </cell>
          <cell r="C24">
            <v>26</v>
          </cell>
          <cell r="D24">
            <v>0.33333333333333331</v>
          </cell>
          <cell r="E24">
            <v>39</v>
          </cell>
          <cell r="F24">
            <v>23</v>
          </cell>
          <cell r="G24">
            <v>19</v>
          </cell>
          <cell r="H24">
            <v>0.54761904761904767</v>
          </cell>
          <cell r="I24">
            <v>42</v>
          </cell>
          <cell r="J24">
            <v>21</v>
          </cell>
          <cell r="K24">
            <v>21</v>
          </cell>
          <cell r="L24">
            <v>0.5</v>
          </cell>
          <cell r="M24">
            <v>42</v>
          </cell>
          <cell r="N24">
            <v>25</v>
          </cell>
          <cell r="O24">
            <v>22</v>
          </cell>
          <cell r="P24">
            <v>0.53191489361702127</v>
          </cell>
          <cell r="Q24">
            <v>47</v>
          </cell>
          <cell r="R24">
            <v>15</v>
          </cell>
          <cell r="S24">
            <v>18</v>
          </cell>
          <cell r="T24">
            <v>0.45454545454545453</v>
          </cell>
          <cell r="U24">
            <v>33</v>
          </cell>
        </row>
        <row r="25">
          <cell r="A25" t="str">
            <v>23</v>
          </cell>
          <cell r="B25">
            <v>15</v>
          </cell>
          <cell r="C25">
            <v>28</v>
          </cell>
          <cell r="D25">
            <v>0.34883720930232559</v>
          </cell>
          <cell r="E25">
            <v>43</v>
          </cell>
          <cell r="F25">
            <v>22</v>
          </cell>
          <cell r="G25">
            <v>24</v>
          </cell>
          <cell r="H25">
            <v>0.47826086956521741</v>
          </cell>
          <cell r="I25">
            <v>46</v>
          </cell>
          <cell r="J25">
            <v>12</v>
          </cell>
          <cell r="K25">
            <v>18</v>
          </cell>
          <cell r="L25">
            <v>0.4</v>
          </cell>
          <cell r="M25">
            <v>30</v>
          </cell>
          <cell r="N25">
            <v>19</v>
          </cell>
          <cell r="O25">
            <v>9</v>
          </cell>
          <cell r="P25">
            <v>0.6785714285714286</v>
          </cell>
          <cell r="Q25">
            <v>28</v>
          </cell>
          <cell r="R25">
            <v>9</v>
          </cell>
          <cell r="S25">
            <v>17</v>
          </cell>
          <cell r="T25">
            <v>0.34615384615384615</v>
          </cell>
          <cell r="U25">
            <v>26</v>
          </cell>
        </row>
        <row r="26">
          <cell r="A26" t="str">
            <v>24</v>
          </cell>
          <cell r="B26">
            <v>6</v>
          </cell>
          <cell r="C26">
            <v>8</v>
          </cell>
          <cell r="D26">
            <v>0.42857142857142855</v>
          </cell>
          <cell r="E26">
            <v>14</v>
          </cell>
          <cell r="F26">
            <v>8</v>
          </cell>
          <cell r="G26">
            <v>6</v>
          </cell>
          <cell r="H26">
            <v>0.5714285714285714</v>
          </cell>
          <cell r="I26">
            <v>14</v>
          </cell>
          <cell r="J26">
            <v>5</v>
          </cell>
          <cell r="K26">
            <v>9</v>
          </cell>
          <cell r="L26">
            <v>0.35714285714285715</v>
          </cell>
          <cell r="M26">
            <v>14</v>
          </cell>
          <cell r="N26">
            <v>5</v>
          </cell>
          <cell r="O26">
            <v>5</v>
          </cell>
          <cell r="P26">
            <v>0.5</v>
          </cell>
          <cell r="Q26">
            <v>10</v>
          </cell>
          <cell r="R26">
            <v>8</v>
          </cell>
          <cell r="S26">
            <v>3</v>
          </cell>
          <cell r="T26">
            <v>0.72727272727272729</v>
          </cell>
          <cell r="U26">
            <v>11</v>
          </cell>
        </row>
        <row r="27">
          <cell r="A27" t="str">
            <v>25</v>
          </cell>
          <cell r="B27">
            <v>13</v>
          </cell>
          <cell r="C27">
            <v>45</v>
          </cell>
          <cell r="D27">
            <v>0.22413793103448276</v>
          </cell>
          <cell r="E27">
            <v>58</v>
          </cell>
          <cell r="F27">
            <v>9</v>
          </cell>
          <cell r="G27">
            <v>37</v>
          </cell>
          <cell r="H27">
            <v>0.19565217391304349</v>
          </cell>
          <cell r="I27">
            <v>46</v>
          </cell>
          <cell r="J27">
            <v>7</v>
          </cell>
          <cell r="K27">
            <v>50</v>
          </cell>
          <cell r="L27">
            <v>0.12280701754385964</v>
          </cell>
          <cell r="M27">
            <v>57</v>
          </cell>
          <cell r="N27">
            <v>11</v>
          </cell>
          <cell r="O27">
            <v>31</v>
          </cell>
          <cell r="P27">
            <v>0.26190476190476192</v>
          </cell>
          <cell r="Q27">
            <v>42</v>
          </cell>
          <cell r="R27">
            <v>6</v>
          </cell>
          <cell r="S27">
            <v>26</v>
          </cell>
          <cell r="T27">
            <v>0.1875</v>
          </cell>
          <cell r="U27">
            <v>32</v>
          </cell>
        </row>
        <row r="28">
          <cell r="A28" t="str">
            <v>26</v>
          </cell>
          <cell r="B28">
            <v>23</v>
          </cell>
          <cell r="C28">
            <v>57</v>
          </cell>
          <cell r="D28">
            <v>0.28749999999999998</v>
          </cell>
          <cell r="E28">
            <v>80</v>
          </cell>
          <cell r="F28">
            <v>22</v>
          </cell>
          <cell r="G28">
            <v>60</v>
          </cell>
          <cell r="H28">
            <v>0.26829268292682928</v>
          </cell>
          <cell r="I28">
            <v>82</v>
          </cell>
          <cell r="J28">
            <v>14</v>
          </cell>
          <cell r="K28">
            <v>60</v>
          </cell>
          <cell r="L28">
            <v>0.1891891891891892</v>
          </cell>
          <cell r="M28">
            <v>74</v>
          </cell>
          <cell r="N28">
            <v>18</v>
          </cell>
          <cell r="O28">
            <v>37</v>
          </cell>
          <cell r="P28">
            <v>0.32727272727272727</v>
          </cell>
          <cell r="Q28">
            <v>55</v>
          </cell>
          <cell r="R28">
            <v>13</v>
          </cell>
          <cell r="S28">
            <v>36</v>
          </cell>
          <cell r="T28">
            <v>0.26530612244897961</v>
          </cell>
          <cell r="U28">
            <v>49</v>
          </cell>
        </row>
        <row r="29">
          <cell r="A29" t="str">
            <v>27</v>
          </cell>
          <cell r="B29">
            <v>21</v>
          </cell>
          <cell r="C29">
            <v>110</v>
          </cell>
          <cell r="D29">
            <v>0.16030534351145037</v>
          </cell>
          <cell r="E29">
            <v>131</v>
          </cell>
          <cell r="F29">
            <v>39</v>
          </cell>
          <cell r="G29">
            <v>95</v>
          </cell>
          <cell r="H29">
            <v>0.29104477611940299</v>
          </cell>
          <cell r="I29">
            <v>134</v>
          </cell>
          <cell r="J29">
            <v>23</v>
          </cell>
          <cell r="K29">
            <v>79</v>
          </cell>
          <cell r="L29">
            <v>0.22549019607843138</v>
          </cell>
          <cell r="M29">
            <v>102</v>
          </cell>
          <cell r="N29">
            <v>24</v>
          </cell>
          <cell r="O29">
            <v>93</v>
          </cell>
          <cell r="P29">
            <v>0.20512820512820512</v>
          </cell>
          <cell r="Q29">
            <v>117</v>
          </cell>
          <cell r="R29">
            <v>19</v>
          </cell>
          <cell r="S29">
            <v>75</v>
          </cell>
          <cell r="T29">
            <v>0.20212765957446807</v>
          </cell>
          <cell r="U29">
            <v>94</v>
          </cell>
        </row>
        <row r="30">
          <cell r="A30" t="str">
            <v>28</v>
          </cell>
          <cell r="B30">
            <v>11</v>
          </cell>
          <cell r="C30">
            <v>32</v>
          </cell>
          <cell r="D30">
            <v>0.2558139534883721</v>
          </cell>
          <cell r="E30">
            <v>43</v>
          </cell>
          <cell r="F30">
            <v>11</v>
          </cell>
          <cell r="G30">
            <v>27</v>
          </cell>
          <cell r="H30">
            <v>0.28947368421052633</v>
          </cell>
          <cell r="I30">
            <v>38</v>
          </cell>
          <cell r="J30">
            <v>11</v>
          </cell>
          <cell r="K30">
            <v>28</v>
          </cell>
          <cell r="L30">
            <v>0.28205128205128205</v>
          </cell>
          <cell r="M30">
            <v>39</v>
          </cell>
          <cell r="N30">
            <v>4</v>
          </cell>
          <cell r="O30">
            <v>24</v>
          </cell>
          <cell r="P30">
            <v>0.14285714285714285</v>
          </cell>
          <cell r="Q30">
            <v>28</v>
          </cell>
          <cell r="R30">
            <v>7</v>
          </cell>
          <cell r="S30">
            <v>29</v>
          </cell>
          <cell r="T30">
            <v>0.19444444444444445</v>
          </cell>
          <cell r="U30">
            <v>36</v>
          </cell>
        </row>
        <row r="31">
          <cell r="A31" t="str">
            <v>29</v>
          </cell>
          <cell r="B31">
            <v>2</v>
          </cell>
          <cell r="C31">
            <v>12</v>
          </cell>
          <cell r="D31">
            <v>0.14285714285714285</v>
          </cell>
          <cell r="E31">
            <v>14</v>
          </cell>
          <cell r="F31">
            <v>5</v>
          </cell>
          <cell r="G31">
            <v>6</v>
          </cell>
          <cell r="H31">
            <v>0.45454545454545453</v>
          </cell>
          <cell r="I31">
            <v>11</v>
          </cell>
          <cell r="J31">
            <v>2</v>
          </cell>
          <cell r="K31">
            <v>7</v>
          </cell>
          <cell r="L31">
            <v>0.22222222222222221</v>
          </cell>
          <cell r="M31">
            <v>9</v>
          </cell>
          <cell r="N31">
            <v>1</v>
          </cell>
          <cell r="O31">
            <v>6</v>
          </cell>
          <cell r="P31">
            <v>0.14285714285714285</v>
          </cell>
          <cell r="Q31">
            <v>7</v>
          </cell>
          <cell r="R31">
            <v>4</v>
          </cell>
          <cell r="S31">
            <v>2</v>
          </cell>
          <cell r="T31">
            <v>0.66666666666666663</v>
          </cell>
          <cell r="U31">
            <v>6</v>
          </cell>
        </row>
        <row r="32">
          <cell r="A32" t="str">
            <v>30</v>
          </cell>
          <cell r="B32">
            <v>4</v>
          </cell>
          <cell r="C32">
            <v>15</v>
          </cell>
          <cell r="D32">
            <v>0.21052631578947367</v>
          </cell>
          <cell r="E32">
            <v>19</v>
          </cell>
          <cell r="G32">
            <v>13</v>
          </cell>
          <cell r="H32">
            <v>0</v>
          </cell>
          <cell r="I32">
            <v>13</v>
          </cell>
          <cell r="J32">
            <v>3</v>
          </cell>
          <cell r="K32">
            <v>8</v>
          </cell>
          <cell r="L32">
            <v>0.27272727272727271</v>
          </cell>
          <cell r="M32">
            <v>11</v>
          </cell>
          <cell r="N32">
            <v>2</v>
          </cell>
          <cell r="O32">
            <v>10</v>
          </cell>
          <cell r="P32">
            <v>0.16666666666666666</v>
          </cell>
          <cell r="Q32">
            <v>12</v>
          </cell>
          <cell r="R32">
            <v>2</v>
          </cell>
          <cell r="S32">
            <v>8</v>
          </cell>
          <cell r="T32">
            <v>0.2</v>
          </cell>
          <cell r="U32">
            <v>10</v>
          </cell>
        </row>
        <row r="33">
          <cell r="A33" t="str">
            <v>31</v>
          </cell>
          <cell r="B33">
            <v>22</v>
          </cell>
          <cell r="C33">
            <v>29</v>
          </cell>
          <cell r="D33">
            <v>0.43137254901960786</v>
          </cell>
          <cell r="E33">
            <v>51</v>
          </cell>
          <cell r="F33">
            <v>12</v>
          </cell>
          <cell r="G33">
            <v>30</v>
          </cell>
          <cell r="H33">
            <v>0.2857142857142857</v>
          </cell>
          <cell r="I33">
            <v>42</v>
          </cell>
          <cell r="J33">
            <v>13</v>
          </cell>
          <cell r="K33">
            <v>23</v>
          </cell>
          <cell r="L33">
            <v>0.3611111111111111</v>
          </cell>
          <cell r="M33">
            <v>36</v>
          </cell>
          <cell r="N33">
            <v>17</v>
          </cell>
          <cell r="O33">
            <v>20</v>
          </cell>
          <cell r="P33">
            <v>0.45945945945945948</v>
          </cell>
          <cell r="Q33">
            <v>37</v>
          </cell>
          <cell r="R33">
            <v>9</v>
          </cell>
          <cell r="S33">
            <v>17</v>
          </cell>
          <cell r="T33">
            <v>0.34615384615384615</v>
          </cell>
          <cell r="U33">
            <v>26</v>
          </cell>
        </row>
        <row r="34">
          <cell r="A34" t="str">
            <v>32</v>
          </cell>
          <cell r="B34">
            <v>14</v>
          </cell>
          <cell r="C34">
            <v>32</v>
          </cell>
          <cell r="D34">
            <v>0.30434782608695654</v>
          </cell>
          <cell r="E34">
            <v>46</v>
          </cell>
          <cell r="F34">
            <v>11</v>
          </cell>
          <cell r="G34">
            <v>35</v>
          </cell>
          <cell r="H34">
            <v>0.2391304347826087</v>
          </cell>
          <cell r="I34">
            <v>46</v>
          </cell>
          <cell r="J34">
            <v>19</v>
          </cell>
          <cell r="K34">
            <v>24</v>
          </cell>
          <cell r="L34">
            <v>0.44186046511627908</v>
          </cell>
          <cell r="M34">
            <v>43</v>
          </cell>
          <cell r="N34">
            <v>10</v>
          </cell>
          <cell r="O34">
            <v>14</v>
          </cell>
          <cell r="P34">
            <v>0.41666666666666669</v>
          </cell>
          <cell r="Q34">
            <v>24</v>
          </cell>
          <cell r="R34">
            <v>12</v>
          </cell>
          <cell r="S34">
            <v>11</v>
          </cell>
          <cell r="T34">
            <v>0.52173913043478259</v>
          </cell>
          <cell r="U34">
            <v>23</v>
          </cell>
        </row>
        <row r="35">
          <cell r="A35" t="str">
            <v>33</v>
          </cell>
          <cell r="B35">
            <v>19</v>
          </cell>
          <cell r="C35">
            <v>16</v>
          </cell>
          <cell r="D35">
            <v>0.54285714285714282</v>
          </cell>
          <cell r="E35">
            <v>35</v>
          </cell>
          <cell r="F35">
            <v>7</v>
          </cell>
          <cell r="G35">
            <v>16</v>
          </cell>
          <cell r="H35">
            <v>0.30434782608695654</v>
          </cell>
          <cell r="I35">
            <v>23</v>
          </cell>
          <cell r="J35">
            <v>13</v>
          </cell>
          <cell r="K35">
            <v>19</v>
          </cell>
          <cell r="L35">
            <v>0.40625</v>
          </cell>
          <cell r="M35">
            <v>32</v>
          </cell>
          <cell r="N35">
            <v>9</v>
          </cell>
          <cell r="O35">
            <v>19</v>
          </cell>
          <cell r="P35">
            <v>0.32142857142857145</v>
          </cell>
          <cell r="Q35">
            <v>28</v>
          </cell>
          <cell r="R35">
            <v>4</v>
          </cell>
          <cell r="S35">
            <v>13</v>
          </cell>
          <cell r="T35">
            <v>0.23529411764705882</v>
          </cell>
          <cell r="U35">
            <v>17</v>
          </cell>
        </row>
        <row r="36">
          <cell r="A36" t="str">
            <v>34</v>
          </cell>
          <cell r="B36">
            <v>2</v>
          </cell>
          <cell r="C36">
            <v>9</v>
          </cell>
          <cell r="D36">
            <v>0.18181818181818182</v>
          </cell>
          <cell r="E36">
            <v>11</v>
          </cell>
          <cell r="F36">
            <v>1</v>
          </cell>
          <cell r="G36">
            <v>6</v>
          </cell>
          <cell r="H36">
            <v>0.14285714285714285</v>
          </cell>
          <cell r="I36">
            <v>7</v>
          </cell>
          <cell r="J36">
            <v>1</v>
          </cell>
          <cell r="K36">
            <v>3</v>
          </cell>
          <cell r="L36">
            <v>0.25</v>
          </cell>
          <cell r="M36">
            <v>4</v>
          </cell>
          <cell r="O36">
            <v>5</v>
          </cell>
          <cell r="P36">
            <v>0</v>
          </cell>
          <cell r="Q36">
            <v>5</v>
          </cell>
          <cell r="S36">
            <v>8</v>
          </cell>
          <cell r="T36">
            <v>0</v>
          </cell>
          <cell r="U36">
            <v>8</v>
          </cell>
        </row>
        <row r="37">
          <cell r="A37" t="str">
            <v>35</v>
          </cell>
          <cell r="B37">
            <v>9</v>
          </cell>
          <cell r="C37">
            <v>19</v>
          </cell>
          <cell r="D37">
            <v>0.32142857142857145</v>
          </cell>
          <cell r="E37">
            <v>28</v>
          </cell>
          <cell r="F37">
            <v>7</v>
          </cell>
          <cell r="G37">
            <v>22</v>
          </cell>
          <cell r="H37">
            <v>0.2413793103448276</v>
          </cell>
          <cell r="I37">
            <v>29</v>
          </cell>
          <cell r="J37">
            <v>8</v>
          </cell>
          <cell r="K37">
            <v>12</v>
          </cell>
          <cell r="L37">
            <v>0.4</v>
          </cell>
          <cell r="M37">
            <v>20</v>
          </cell>
          <cell r="N37">
            <v>7</v>
          </cell>
          <cell r="O37">
            <v>17</v>
          </cell>
          <cell r="P37">
            <v>0.29166666666666669</v>
          </cell>
          <cell r="Q37">
            <v>24</v>
          </cell>
          <cell r="R37">
            <v>5</v>
          </cell>
          <cell r="S37">
            <v>11</v>
          </cell>
          <cell r="T37">
            <v>0.3125</v>
          </cell>
          <cell r="U37">
            <v>16</v>
          </cell>
        </row>
        <row r="38">
          <cell r="A38" t="str">
            <v>36</v>
          </cell>
          <cell r="B38">
            <v>1</v>
          </cell>
          <cell r="C38">
            <v>6</v>
          </cell>
          <cell r="D38">
            <v>0.14285714285714285</v>
          </cell>
          <cell r="E38">
            <v>7</v>
          </cell>
          <cell r="F38">
            <v>4</v>
          </cell>
          <cell r="G38">
            <v>4</v>
          </cell>
          <cell r="H38">
            <v>0.5</v>
          </cell>
          <cell r="I38">
            <v>8</v>
          </cell>
          <cell r="J38">
            <v>5</v>
          </cell>
          <cell r="K38">
            <v>4</v>
          </cell>
          <cell r="L38">
            <v>0.55555555555555558</v>
          </cell>
          <cell r="M38">
            <v>9</v>
          </cell>
          <cell r="N38">
            <v>3</v>
          </cell>
          <cell r="O38">
            <v>7</v>
          </cell>
          <cell r="P38">
            <v>0.3</v>
          </cell>
          <cell r="Q38">
            <v>10</v>
          </cell>
          <cell r="R38">
            <v>4</v>
          </cell>
          <cell r="S38">
            <v>2</v>
          </cell>
          <cell r="T38">
            <v>0.66666666666666663</v>
          </cell>
          <cell r="U38">
            <v>6</v>
          </cell>
        </row>
        <row r="39">
          <cell r="A39" t="str">
            <v>37</v>
          </cell>
          <cell r="B39">
            <v>2</v>
          </cell>
          <cell r="C39">
            <v>6</v>
          </cell>
          <cell r="D39">
            <v>0.25</v>
          </cell>
          <cell r="E39">
            <v>8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O39">
            <v>3</v>
          </cell>
          <cell r="P39">
            <v>0</v>
          </cell>
          <cell r="Q39">
            <v>3</v>
          </cell>
          <cell r="R39">
            <v>2</v>
          </cell>
          <cell r="S39">
            <v>2</v>
          </cell>
          <cell r="T39">
            <v>0.5</v>
          </cell>
          <cell r="U39">
            <v>4</v>
          </cell>
        </row>
        <row r="40">
          <cell r="A40" t="str">
            <v>60</v>
          </cell>
          <cell r="B40">
            <v>16</v>
          </cell>
          <cell r="C40">
            <v>86</v>
          </cell>
          <cell r="D40">
            <v>0.15686274509803921</v>
          </cell>
          <cell r="E40">
            <v>102</v>
          </cell>
          <cell r="F40">
            <v>21</v>
          </cell>
          <cell r="G40">
            <v>81</v>
          </cell>
          <cell r="H40">
            <v>0.20588235294117646</v>
          </cell>
          <cell r="I40">
            <v>102</v>
          </cell>
          <cell r="J40">
            <v>10</v>
          </cell>
          <cell r="K40">
            <v>67</v>
          </cell>
          <cell r="L40">
            <v>0.12987012987012986</v>
          </cell>
          <cell r="M40">
            <v>77</v>
          </cell>
          <cell r="N40">
            <v>22</v>
          </cell>
          <cell r="O40">
            <v>65</v>
          </cell>
          <cell r="P40">
            <v>0.25287356321839083</v>
          </cell>
          <cell r="Q40">
            <v>87</v>
          </cell>
          <cell r="R40">
            <v>18</v>
          </cell>
          <cell r="S40">
            <v>65</v>
          </cell>
          <cell r="T40">
            <v>0.21686746987951808</v>
          </cell>
          <cell r="U40">
            <v>83</v>
          </cell>
        </row>
        <row r="41">
          <cell r="A41" t="str">
            <v>61</v>
          </cell>
          <cell r="B41">
            <v>9</v>
          </cell>
          <cell r="C41">
            <v>42</v>
          </cell>
          <cell r="D41">
            <v>0.17647058823529413</v>
          </cell>
          <cell r="E41">
            <v>51</v>
          </cell>
          <cell r="F41">
            <v>8</v>
          </cell>
          <cell r="G41">
            <v>42</v>
          </cell>
          <cell r="H41">
            <v>0.16</v>
          </cell>
          <cell r="I41">
            <v>50</v>
          </cell>
          <cell r="J41">
            <v>19</v>
          </cell>
          <cell r="K41">
            <v>44</v>
          </cell>
          <cell r="L41">
            <v>0.30158730158730157</v>
          </cell>
          <cell r="M41">
            <v>63</v>
          </cell>
          <cell r="N41">
            <v>7</v>
          </cell>
          <cell r="O41">
            <v>41</v>
          </cell>
          <cell r="P41">
            <v>0.14583333333333334</v>
          </cell>
          <cell r="Q41">
            <v>48</v>
          </cell>
          <cell r="R41">
            <v>8</v>
          </cell>
          <cell r="S41">
            <v>43</v>
          </cell>
          <cell r="T41">
            <v>0.15686274509803921</v>
          </cell>
          <cell r="U41">
            <v>51</v>
          </cell>
        </row>
        <row r="42">
          <cell r="A42" t="str">
            <v>62</v>
          </cell>
          <cell r="B42">
            <v>14</v>
          </cell>
          <cell r="C42">
            <v>28</v>
          </cell>
          <cell r="D42">
            <v>0.33333333333333331</v>
          </cell>
          <cell r="E42">
            <v>42</v>
          </cell>
          <cell r="F42">
            <v>9</v>
          </cell>
          <cell r="G42">
            <v>22</v>
          </cell>
          <cell r="H42">
            <v>0.29032258064516131</v>
          </cell>
          <cell r="I42">
            <v>31</v>
          </cell>
          <cell r="J42">
            <v>13</v>
          </cell>
          <cell r="K42">
            <v>30</v>
          </cell>
          <cell r="L42">
            <v>0.30232558139534882</v>
          </cell>
          <cell r="M42">
            <v>43</v>
          </cell>
          <cell r="N42">
            <v>15</v>
          </cell>
          <cell r="O42">
            <v>24</v>
          </cell>
          <cell r="P42">
            <v>0.38461538461538464</v>
          </cell>
          <cell r="Q42">
            <v>39</v>
          </cell>
          <cell r="R42">
            <v>6</v>
          </cell>
          <cell r="S42">
            <v>20</v>
          </cell>
          <cell r="T42">
            <v>0.23076923076923078</v>
          </cell>
          <cell r="U42">
            <v>26</v>
          </cell>
        </row>
        <row r="43">
          <cell r="A43" t="str">
            <v>63</v>
          </cell>
          <cell r="B43">
            <v>9</v>
          </cell>
          <cell r="C43">
            <v>39</v>
          </cell>
          <cell r="D43">
            <v>0.1875</v>
          </cell>
          <cell r="E43">
            <v>48</v>
          </cell>
          <cell r="F43">
            <v>7</v>
          </cell>
          <cell r="G43">
            <v>38</v>
          </cell>
          <cell r="H43">
            <v>0.15555555555555556</v>
          </cell>
          <cell r="I43">
            <v>45</v>
          </cell>
          <cell r="J43">
            <v>7</v>
          </cell>
          <cell r="K43">
            <v>47</v>
          </cell>
          <cell r="L43">
            <v>0.12962962962962962</v>
          </cell>
          <cell r="M43">
            <v>54</v>
          </cell>
          <cell r="N43">
            <v>6</v>
          </cell>
          <cell r="O43">
            <v>28</v>
          </cell>
          <cell r="P43">
            <v>0.17647058823529413</v>
          </cell>
          <cell r="Q43">
            <v>34</v>
          </cell>
          <cell r="R43">
            <v>7</v>
          </cell>
          <cell r="S43">
            <v>27</v>
          </cell>
          <cell r="T43">
            <v>0.20588235294117646</v>
          </cell>
          <cell r="U43">
            <v>34</v>
          </cell>
        </row>
        <row r="44">
          <cell r="A44" t="str">
            <v>64</v>
          </cell>
          <cell r="B44">
            <v>18</v>
          </cell>
          <cell r="C44">
            <v>27</v>
          </cell>
          <cell r="D44">
            <v>0.4</v>
          </cell>
          <cell r="E44">
            <v>45</v>
          </cell>
          <cell r="F44">
            <v>25</v>
          </cell>
          <cell r="G44">
            <v>18</v>
          </cell>
          <cell r="H44">
            <v>0.58139534883720934</v>
          </cell>
          <cell r="I44">
            <v>43</v>
          </cell>
          <cell r="J44">
            <v>24</v>
          </cell>
          <cell r="K44">
            <v>28</v>
          </cell>
          <cell r="L44">
            <v>0.46153846153846156</v>
          </cell>
          <cell r="M44">
            <v>52</v>
          </cell>
          <cell r="N44">
            <v>23</v>
          </cell>
          <cell r="O44">
            <v>9</v>
          </cell>
          <cell r="P44">
            <v>0.71875</v>
          </cell>
          <cell r="Q44">
            <v>32</v>
          </cell>
          <cell r="R44">
            <v>16</v>
          </cell>
          <cell r="S44">
            <v>13</v>
          </cell>
          <cell r="T44">
            <v>0.55172413793103448</v>
          </cell>
          <cell r="U44">
            <v>29</v>
          </cell>
        </row>
        <row r="45">
          <cell r="A45" t="str">
            <v>65</v>
          </cell>
          <cell r="B45">
            <v>26</v>
          </cell>
          <cell r="C45">
            <v>16</v>
          </cell>
          <cell r="D45">
            <v>0.61904761904761907</v>
          </cell>
          <cell r="E45">
            <v>42</v>
          </cell>
          <cell r="F45">
            <v>27</v>
          </cell>
          <cell r="G45">
            <v>17</v>
          </cell>
          <cell r="H45">
            <v>0.61363636363636365</v>
          </cell>
          <cell r="I45">
            <v>44</v>
          </cell>
          <cell r="J45">
            <v>19</v>
          </cell>
          <cell r="K45">
            <v>10</v>
          </cell>
          <cell r="L45">
            <v>0.65517241379310343</v>
          </cell>
          <cell r="M45">
            <v>29</v>
          </cell>
          <cell r="N45">
            <v>20</v>
          </cell>
          <cell r="O45">
            <v>14</v>
          </cell>
          <cell r="P45">
            <v>0.58823529411764708</v>
          </cell>
          <cell r="Q45">
            <v>34</v>
          </cell>
          <cell r="R45">
            <v>18</v>
          </cell>
          <cell r="S45">
            <v>7</v>
          </cell>
          <cell r="T45">
            <v>0.72</v>
          </cell>
          <cell r="U45">
            <v>25</v>
          </cell>
        </row>
        <row r="46">
          <cell r="A46" t="str">
            <v>66</v>
          </cell>
          <cell r="B46">
            <v>13</v>
          </cell>
          <cell r="C46">
            <v>19</v>
          </cell>
          <cell r="D46">
            <v>0.40625</v>
          </cell>
          <cell r="E46">
            <v>32</v>
          </cell>
          <cell r="F46">
            <v>12</v>
          </cell>
          <cell r="G46">
            <v>18</v>
          </cell>
          <cell r="H46">
            <v>0.4</v>
          </cell>
          <cell r="I46">
            <v>30</v>
          </cell>
          <cell r="J46">
            <v>8</v>
          </cell>
          <cell r="K46">
            <v>13</v>
          </cell>
          <cell r="L46">
            <v>0.38095238095238093</v>
          </cell>
          <cell r="M46">
            <v>21</v>
          </cell>
          <cell r="N46">
            <v>7</v>
          </cell>
          <cell r="O46">
            <v>11</v>
          </cell>
          <cell r="P46">
            <v>0.3888888888888889</v>
          </cell>
          <cell r="Q46">
            <v>18</v>
          </cell>
          <cell r="R46">
            <v>3</v>
          </cell>
          <cell r="S46">
            <v>4</v>
          </cell>
          <cell r="T46">
            <v>0.42857142857142855</v>
          </cell>
          <cell r="U46">
            <v>7</v>
          </cell>
        </row>
        <row r="47">
          <cell r="A47" t="str">
            <v>67</v>
          </cell>
          <cell r="B47">
            <v>12</v>
          </cell>
          <cell r="C47">
            <v>19</v>
          </cell>
          <cell r="D47">
            <v>0.38709677419354838</v>
          </cell>
          <cell r="E47">
            <v>31</v>
          </cell>
          <cell r="F47">
            <v>18</v>
          </cell>
          <cell r="G47">
            <v>18</v>
          </cell>
          <cell r="H47">
            <v>0.5</v>
          </cell>
          <cell r="I47">
            <v>36</v>
          </cell>
          <cell r="J47">
            <v>9</v>
          </cell>
          <cell r="K47">
            <v>20</v>
          </cell>
          <cell r="L47">
            <v>0.31034482758620691</v>
          </cell>
          <cell r="M47">
            <v>29</v>
          </cell>
          <cell r="N47">
            <v>15</v>
          </cell>
          <cell r="O47">
            <v>9</v>
          </cell>
          <cell r="P47">
            <v>0.625</v>
          </cell>
          <cell r="Q47">
            <v>24</v>
          </cell>
          <cell r="R47">
            <v>8</v>
          </cell>
          <cell r="S47">
            <v>8</v>
          </cell>
          <cell r="T47">
            <v>0.5</v>
          </cell>
          <cell r="U47">
            <v>16</v>
          </cell>
        </row>
        <row r="48">
          <cell r="A48" t="str">
            <v>68</v>
          </cell>
          <cell r="B48">
            <v>8</v>
          </cell>
          <cell r="C48">
            <v>12</v>
          </cell>
          <cell r="D48">
            <v>0.4</v>
          </cell>
          <cell r="E48">
            <v>20</v>
          </cell>
          <cell r="F48">
            <v>5</v>
          </cell>
          <cell r="G48">
            <v>7</v>
          </cell>
          <cell r="H48">
            <v>0.41666666666666669</v>
          </cell>
          <cell r="I48">
            <v>12</v>
          </cell>
          <cell r="J48">
            <v>6</v>
          </cell>
          <cell r="K48">
            <v>8</v>
          </cell>
          <cell r="L48">
            <v>0.42857142857142855</v>
          </cell>
          <cell r="M48">
            <v>14</v>
          </cell>
          <cell r="N48">
            <v>6</v>
          </cell>
          <cell r="O48">
            <v>9</v>
          </cell>
          <cell r="P48">
            <v>0.4</v>
          </cell>
          <cell r="Q48">
            <v>15</v>
          </cell>
          <cell r="R48">
            <v>6</v>
          </cell>
          <cell r="S48">
            <v>4</v>
          </cell>
          <cell r="T48">
            <v>0.6</v>
          </cell>
          <cell r="U48">
            <v>10</v>
          </cell>
        </row>
        <row r="49">
          <cell r="A49" t="str">
            <v>69</v>
          </cell>
          <cell r="B49">
            <v>4</v>
          </cell>
          <cell r="C49">
            <v>5</v>
          </cell>
          <cell r="D49">
            <v>0.44444444444444442</v>
          </cell>
          <cell r="E49">
            <v>9</v>
          </cell>
          <cell r="F49">
            <v>5</v>
          </cell>
          <cell r="G49">
            <v>6</v>
          </cell>
          <cell r="H49">
            <v>0.45454545454545453</v>
          </cell>
          <cell r="I49">
            <v>11</v>
          </cell>
          <cell r="J49">
            <v>6</v>
          </cell>
          <cell r="K49">
            <v>12</v>
          </cell>
          <cell r="L49">
            <v>0.33333333333333331</v>
          </cell>
          <cell r="M49">
            <v>18</v>
          </cell>
          <cell r="N49">
            <v>5</v>
          </cell>
          <cell r="O49">
            <v>8</v>
          </cell>
          <cell r="P49">
            <v>0.38461538461538464</v>
          </cell>
          <cell r="Q49">
            <v>13</v>
          </cell>
          <cell r="R49">
            <v>4</v>
          </cell>
          <cell r="S49">
            <v>3</v>
          </cell>
          <cell r="T49">
            <v>0.5714285714285714</v>
          </cell>
          <cell r="U49">
            <v>7</v>
          </cell>
        </row>
        <row r="50">
          <cell r="A50" t="str">
            <v>70</v>
          </cell>
          <cell r="B50">
            <v>31</v>
          </cell>
          <cell r="C50">
            <v>14</v>
          </cell>
          <cell r="D50">
            <v>0.68888888888888888</v>
          </cell>
          <cell r="E50">
            <v>45</v>
          </cell>
          <cell r="F50">
            <v>20</v>
          </cell>
          <cell r="G50">
            <v>25</v>
          </cell>
          <cell r="H50">
            <v>0.44444444444444442</v>
          </cell>
          <cell r="I50">
            <v>45</v>
          </cell>
          <cell r="J50">
            <v>21</v>
          </cell>
          <cell r="K50">
            <v>23</v>
          </cell>
          <cell r="L50">
            <v>0.47727272727272729</v>
          </cell>
          <cell r="M50">
            <v>44</v>
          </cell>
          <cell r="N50">
            <v>21</v>
          </cell>
          <cell r="O50">
            <v>16</v>
          </cell>
          <cell r="P50">
            <v>0.56756756756756754</v>
          </cell>
          <cell r="Q50">
            <v>37</v>
          </cell>
          <cell r="R50">
            <v>26</v>
          </cell>
          <cell r="S50">
            <v>18</v>
          </cell>
          <cell r="T50">
            <v>0.59090909090909094</v>
          </cell>
          <cell r="U50">
            <v>44</v>
          </cell>
        </row>
        <row r="51">
          <cell r="A51" t="str">
            <v>71</v>
          </cell>
          <cell r="B51">
            <v>26</v>
          </cell>
          <cell r="C51">
            <v>17</v>
          </cell>
          <cell r="D51">
            <v>0.60465116279069764</v>
          </cell>
          <cell r="E51">
            <v>43</v>
          </cell>
          <cell r="F51">
            <v>23</v>
          </cell>
          <cell r="G51">
            <v>15</v>
          </cell>
          <cell r="H51">
            <v>0.60526315789473684</v>
          </cell>
          <cell r="I51">
            <v>38</v>
          </cell>
          <cell r="J51">
            <v>28</v>
          </cell>
          <cell r="K51">
            <v>15</v>
          </cell>
          <cell r="L51">
            <v>0.65116279069767447</v>
          </cell>
          <cell r="M51">
            <v>43</v>
          </cell>
          <cell r="N51">
            <v>19</v>
          </cell>
          <cell r="O51">
            <v>15</v>
          </cell>
          <cell r="P51">
            <v>0.55882352941176472</v>
          </cell>
          <cell r="Q51">
            <v>34</v>
          </cell>
          <cell r="R51">
            <v>26</v>
          </cell>
          <cell r="S51">
            <v>17</v>
          </cell>
          <cell r="T51">
            <v>0.60465116279069764</v>
          </cell>
          <cell r="U51">
            <v>43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2</v>
          </cell>
          <cell r="G52">
            <v>2</v>
          </cell>
          <cell r="H52">
            <v>0.5</v>
          </cell>
          <cell r="I52">
            <v>4</v>
          </cell>
          <cell r="J52">
            <v>1</v>
          </cell>
          <cell r="K52">
            <v>3</v>
          </cell>
          <cell r="L52">
            <v>0.25</v>
          </cell>
          <cell r="M52">
            <v>4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2</v>
          </cell>
          <cell r="S52">
            <v>1</v>
          </cell>
          <cell r="T52">
            <v>0.66666666666666663</v>
          </cell>
          <cell r="U52">
            <v>3</v>
          </cell>
        </row>
        <row r="53">
          <cell r="A53" t="str">
            <v>73</v>
          </cell>
          <cell r="B53">
            <v>2</v>
          </cell>
          <cell r="D53">
            <v>1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1</v>
          </cell>
          <cell r="K53">
            <v>1</v>
          </cell>
          <cell r="L53">
            <v>0.5</v>
          </cell>
          <cell r="M53">
            <v>2</v>
          </cell>
          <cell r="N53">
            <v>2</v>
          </cell>
          <cell r="O53">
            <v>1</v>
          </cell>
          <cell r="P53">
            <v>0.66666666666666663</v>
          </cell>
          <cell r="Q53">
            <v>3</v>
          </cell>
        </row>
        <row r="54">
          <cell r="A54" t="str">
            <v>74</v>
          </cell>
          <cell r="B54">
            <v>17</v>
          </cell>
          <cell r="C54">
            <v>22</v>
          </cell>
          <cell r="D54">
            <v>0.4358974358974359</v>
          </cell>
          <cell r="E54">
            <v>39</v>
          </cell>
          <cell r="F54">
            <v>7</v>
          </cell>
          <cell r="G54">
            <v>27</v>
          </cell>
          <cell r="H54">
            <v>0.20588235294117646</v>
          </cell>
          <cell r="I54">
            <v>34</v>
          </cell>
          <cell r="J54">
            <v>16</v>
          </cell>
          <cell r="K54">
            <v>23</v>
          </cell>
          <cell r="L54">
            <v>0.41025641025641024</v>
          </cell>
          <cell r="M54">
            <v>39</v>
          </cell>
          <cell r="N54">
            <v>13</v>
          </cell>
          <cell r="O54">
            <v>27</v>
          </cell>
          <cell r="P54">
            <v>0.32500000000000001</v>
          </cell>
          <cell r="Q54">
            <v>40</v>
          </cell>
          <cell r="R54">
            <v>11</v>
          </cell>
          <cell r="S54">
            <v>31</v>
          </cell>
          <cell r="T54">
            <v>0.26190476190476192</v>
          </cell>
          <cell r="U54">
            <v>42</v>
          </cell>
        </row>
        <row r="55">
          <cell r="A55" t="str">
            <v>76</v>
          </cell>
          <cell r="O55">
            <v>1</v>
          </cell>
          <cell r="P55">
            <v>0</v>
          </cell>
          <cell r="Q55">
            <v>1</v>
          </cell>
          <cell r="S55">
            <v>1</v>
          </cell>
          <cell r="T55">
            <v>0</v>
          </cell>
          <cell r="U55">
            <v>1</v>
          </cell>
        </row>
        <row r="56">
          <cell r="A56" t="str">
            <v>77</v>
          </cell>
          <cell r="C56">
            <v>2</v>
          </cell>
          <cell r="D56">
            <v>0</v>
          </cell>
          <cell r="E56">
            <v>2</v>
          </cell>
          <cell r="J56">
            <v>1</v>
          </cell>
          <cell r="L56">
            <v>1</v>
          </cell>
          <cell r="M56">
            <v>1</v>
          </cell>
        </row>
        <row r="57">
          <cell r="A57" t="str">
            <v>85</v>
          </cell>
          <cell r="B57">
            <v>13</v>
          </cell>
          <cell r="C57">
            <v>7</v>
          </cell>
          <cell r="D57">
            <v>0.65</v>
          </cell>
          <cell r="E57">
            <v>20</v>
          </cell>
          <cell r="F57">
            <v>12</v>
          </cell>
          <cell r="G57">
            <v>8</v>
          </cell>
          <cell r="H57">
            <v>0.6</v>
          </cell>
          <cell r="I57">
            <v>20</v>
          </cell>
          <cell r="J57">
            <v>10</v>
          </cell>
          <cell r="K57">
            <v>3</v>
          </cell>
          <cell r="L57">
            <v>0.76923076923076927</v>
          </cell>
          <cell r="M57">
            <v>13</v>
          </cell>
          <cell r="N57">
            <v>5</v>
          </cell>
          <cell r="O57">
            <v>9</v>
          </cell>
          <cell r="P57">
            <v>0.35714285714285715</v>
          </cell>
          <cell r="Q57">
            <v>14</v>
          </cell>
          <cell r="R57">
            <v>6</v>
          </cell>
          <cell r="S57">
            <v>4</v>
          </cell>
          <cell r="T57">
            <v>0.6</v>
          </cell>
          <cell r="U57">
            <v>10</v>
          </cell>
        </row>
        <row r="58">
          <cell r="A58" t="str">
            <v>86</v>
          </cell>
          <cell r="B58">
            <v>19</v>
          </cell>
          <cell r="C58">
            <v>10</v>
          </cell>
          <cell r="D58">
            <v>0.65517241379310343</v>
          </cell>
          <cell r="E58">
            <v>29</v>
          </cell>
          <cell r="F58">
            <v>5</v>
          </cell>
          <cell r="G58">
            <v>8</v>
          </cell>
          <cell r="H58">
            <v>0.38461538461538464</v>
          </cell>
          <cell r="I58">
            <v>13</v>
          </cell>
          <cell r="J58">
            <v>15</v>
          </cell>
          <cell r="K58">
            <v>4</v>
          </cell>
          <cell r="L58">
            <v>0.78947368421052633</v>
          </cell>
          <cell r="M58">
            <v>19</v>
          </cell>
          <cell r="N58">
            <v>16</v>
          </cell>
          <cell r="O58">
            <v>7</v>
          </cell>
          <cell r="P58">
            <v>0.69565217391304346</v>
          </cell>
          <cell r="Q58">
            <v>23</v>
          </cell>
          <cell r="R58">
            <v>3</v>
          </cell>
          <cell r="S58">
            <v>9</v>
          </cell>
          <cell r="T58">
            <v>0.25</v>
          </cell>
          <cell r="U58">
            <v>12</v>
          </cell>
        </row>
        <row r="59">
          <cell r="A59" t="str">
            <v>87</v>
          </cell>
          <cell r="B59">
            <v>8</v>
          </cell>
          <cell r="C59">
            <v>9</v>
          </cell>
          <cell r="D59">
            <v>0.47058823529411764</v>
          </cell>
          <cell r="E59">
            <v>17</v>
          </cell>
          <cell r="F59">
            <v>16</v>
          </cell>
          <cell r="G59">
            <v>9</v>
          </cell>
          <cell r="H59">
            <v>0.64</v>
          </cell>
          <cell r="I59">
            <v>25</v>
          </cell>
          <cell r="J59">
            <v>12</v>
          </cell>
          <cell r="K59">
            <v>5</v>
          </cell>
          <cell r="L59">
            <v>0.70588235294117652</v>
          </cell>
          <cell r="M59">
            <v>17</v>
          </cell>
          <cell r="N59">
            <v>5</v>
          </cell>
          <cell r="O59">
            <v>7</v>
          </cell>
          <cell r="P59">
            <v>0.41666666666666669</v>
          </cell>
          <cell r="Q59">
            <v>12</v>
          </cell>
          <cell r="R59">
            <v>6</v>
          </cell>
          <cell r="S59">
            <v>2</v>
          </cell>
          <cell r="T59">
            <v>0.75</v>
          </cell>
          <cell r="U59">
            <v>8</v>
          </cell>
        </row>
        <row r="65">
          <cell r="A65" t="str">
            <v>01</v>
          </cell>
          <cell r="B65">
            <v>56</v>
          </cell>
          <cell r="C65">
            <v>84</v>
          </cell>
          <cell r="D65">
            <v>0.4</v>
          </cell>
          <cell r="E65">
            <v>140</v>
          </cell>
          <cell r="F65">
            <v>65</v>
          </cell>
          <cell r="G65">
            <v>76</v>
          </cell>
          <cell r="H65">
            <v>0.46099290780141844</v>
          </cell>
          <cell r="I65">
            <v>141</v>
          </cell>
          <cell r="J65">
            <v>85</v>
          </cell>
          <cell r="K65">
            <v>70</v>
          </cell>
          <cell r="L65">
            <v>0.54838709677419351</v>
          </cell>
          <cell r="M65">
            <v>155</v>
          </cell>
          <cell r="N65">
            <v>88</v>
          </cell>
          <cell r="O65">
            <v>83</v>
          </cell>
          <cell r="P65">
            <v>0.51461988304093564</v>
          </cell>
          <cell r="Q65">
            <v>171</v>
          </cell>
          <cell r="R65">
            <v>78</v>
          </cell>
          <cell r="S65">
            <v>85</v>
          </cell>
          <cell r="T65">
            <v>0.4785276073619632</v>
          </cell>
          <cell r="U65">
            <v>163</v>
          </cell>
        </row>
        <row r="66">
          <cell r="A66" t="str">
            <v>02</v>
          </cell>
          <cell r="B66">
            <v>101</v>
          </cell>
          <cell r="C66">
            <v>89</v>
          </cell>
          <cell r="D66">
            <v>0.53157894736842104</v>
          </cell>
          <cell r="E66">
            <v>190</v>
          </cell>
          <cell r="F66">
            <v>111</v>
          </cell>
          <cell r="G66">
            <v>100</v>
          </cell>
          <cell r="H66">
            <v>0.52606635071090047</v>
          </cell>
          <cell r="I66">
            <v>211</v>
          </cell>
          <cell r="J66">
            <v>88</v>
          </cell>
          <cell r="K66">
            <v>93</v>
          </cell>
          <cell r="L66">
            <v>0.48618784530386738</v>
          </cell>
          <cell r="M66">
            <v>181</v>
          </cell>
          <cell r="N66">
            <v>88</v>
          </cell>
          <cell r="O66">
            <v>97</v>
          </cell>
          <cell r="P66">
            <v>0.4756756756756757</v>
          </cell>
          <cell r="Q66">
            <v>185</v>
          </cell>
          <cell r="R66">
            <v>96</v>
          </cell>
          <cell r="S66">
            <v>87</v>
          </cell>
          <cell r="T66">
            <v>0.52459016393442626</v>
          </cell>
          <cell r="U66">
            <v>183</v>
          </cell>
        </row>
        <row r="67">
          <cell r="A67" t="str">
            <v>03</v>
          </cell>
          <cell r="B67">
            <v>181</v>
          </cell>
          <cell r="C67">
            <v>99</v>
          </cell>
          <cell r="D67">
            <v>0.64642857142857146</v>
          </cell>
          <cell r="E67">
            <v>280</v>
          </cell>
          <cell r="F67">
            <v>172</v>
          </cell>
          <cell r="G67">
            <v>76</v>
          </cell>
          <cell r="H67">
            <v>0.69354838709677424</v>
          </cell>
          <cell r="I67">
            <v>248</v>
          </cell>
          <cell r="J67">
            <v>153</v>
          </cell>
          <cell r="K67">
            <v>77</v>
          </cell>
          <cell r="L67">
            <v>0.66521739130434787</v>
          </cell>
          <cell r="M67">
            <v>230</v>
          </cell>
          <cell r="N67">
            <v>143</v>
          </cell>
          <cell r="O67">
            <v>69</v>
          </cell>
          <cell r="P67">
            <v>0.67452830188679247</v>
          </cell>
          <cell r="Q67">
            <v>212</v>
          </cell>
          <cell r="R67">
            <v>165</v>
          </cell>
          <cell r="S67">
            <v>63</v>
          </cell>
          <cell r="T67">
            <v>0.72368421052631582</v>
          </cell>
          <cell r="U67">
            <v>228</v>
          </cell>
        </row>
        <row r="68">
          <cell r="A68" t="str">
            <v>04</v>
          </cell>
          <cell r="B68">
            <v>123</v>
          </cell>
          <cell r="C68">
            <v>151</v>
          </cell>
          <cell r="D68">
            <v>0.4489051094890511</v>
          </cell>
          <cell r="E68">
            <v>274</v>
          </cell>
          <cell r="F68">
            <v>150</v>
          </cell>
          <cell r="G68">
            <v>142</v>
          </cell>
          <cell r="H68">
            <v>0.51369863013698636</v>
          </cell>
          <cell r="I68">
            <v>292</v>
          </cell>
          <cell r="J68">
            <v>169</v>
          </cell>
          <cell r="K68">
            <v>123</v>
          </cell>
          <cell r="L68">
            <v>0.57876712328767121</v>
          </cell>
          <cell r="M68">
            <v>292</v>
          </cell>
          <cell r="N68">
            <v>154</v>
          </cell>
          <cell r="O68">
            <v>117</v>
          </cell>
          <cell r="P68">
            <v>0.56826568265682653</v>
          </cell>
          <cell r="Q68">
            <v>271</v>
          </cell>
          <cell r="R68">
            <v>140</v>
          </cell>
          <cell r="S68">
            <v>101</v>
          </cell>
          <cell r="T68">
            <v>0.58091286307053946</v>
          </cell>
          <cell r="U68">
            <v>241</v>
          </cell>
        </row>
        <row r="69">
          <cell r="A69" t="str">
            <v>05</v>
          </cell>
          <cell r="B69">
            <v>57</v>
          </cell>
          <cell r="C69">
            <v>212</v>
          </cell>
          <cell r="D69">
            <v>0.21189591078066913</v>
          </cell>
          <cell r="E69">
            <v>269</v>
          </cell>
          <cell r="F69">
            <v>70</v>
          </cell>
          <cell r="G69">
            <v>192</v>
          </cell>
          <cell r="H69">
            <v>0.26717557251908397</v>
          </cell>
          <cell r="I69">
            <v>262</v>
          </cell>
          <cell r="J69">
            <v>44</v>
          </cell>
          <cell r="K69">
            <v>189</v>
          </cell>
          <cell r="L69">
            <v>0.18884120171673821</v>
          </cell>
          <cell r="M69">
            <v>233</v>
          </cell>
          <cell r="N69">
            <v>53</v>
          </cell>
          <cell r="O69">
            <v>161</v>
          </cell>
          <cell r="P69">
            <v>0.24766355140186916</v>
          </cell>
          <cell r="Q69">
            <v>214</v>
          </cell>
          <cell r="R69">
            <v>38</v>
          </cell>
          <cell r="S69">
            <v>137</v>
          </cell>
          <cell r="T69">
            <v>0.21714285714285714</v>
          </cell>
          <cell r="U69">
            <v>175</v>
          </cell>
        </row>
        <row r="70">
          <cell r="A70" t="str">
            <v>06</v>
          </cell>
          <cell r="B70">
            <v>17</v>
          </cell>
          <cell r="C70">
            <v>59</v>
          </cell>
          <cell r="D70">
            <v>0.22368421052631579</v>
          </cell>
          <cell r="E70">
            <v>76</v>
          </cell>
          <cell r="F70">
            <v>16</v>
          </cell>
          <cell r="G70">
            <v>46</v>
          </cell>
          <cell r="H70">
            <v>0.25806451612903225</v>
          </cell>
          <cell r="I70">
            <v>62</v>
          </cell>
          <cell r="J70">
            <v>16</v>
          </cell>
          <cell r="K70">
            <v>43</v>
          </cell>
          <cell r="L70">
            <v>0.2711864406779661</v>
          </cell>
          <cell r="M70">
            <v>59</v>
          </cell>
          <cell r="N70">
            <v>7</v>
          </cell>
          <cell r="O70">
            <v>40</v>
          </cell>
          <cell r="P70">
            <v>0.14893617021276595</v>
          </cell>
          <cell r="Q70">
            <v>47</v>
          </cell>
          <cell r="R70">
            <v>13</v>
          </cell>
          <cell r="S70">
            <v>39</v>
          </cell>
          <cell r="T70">
            <v>0.25</v>
          </cell>
          <cell r="U70">
            <v>52</v>
          </cell>
        </row>
        <row r="71">
          <cell r="A71" t="str">
            <v>07</v>
          </cell>
          <cell r="B71">
            <v>55</v>
          </cell>
          <cell r="C71">
            <v>77</v>
          </cell>
          <cell r="D71">
            <v>0.41666666666666669</v>
          </cell>
          <cell r="E71">
            <v>132</v>
          </cell>
          <cell r="F71">
            <v>30</v>
          </cell>
          <cell r="G71">
            <v>81</v>
          </cell>
          <cell r="H71">
            <v>0.27027027027027029</v>
          </cell>
          <cell r="I71">
            <v>111</v>
          </cell>
          <cell r="J71">
            <v>45</v>
          </cell>
          <cell r="K71">
            <v>66</v>
          </cell>
          <cell r="L71">
            <v>0.40540540540540543</v>
          </cell>
          <cell r="M71">
            <v>111</v>
          </cell>
          <cell r="N71">
            <v>36</v>
          </cell>
          <cell r="O71">
            <v>53</v>
          </cell>
          <cell r="P71">
            <v>0.4044943820224719</v>
          </cell>
          <cell r="Q71">
            <v>89</v>
          </cell>
          <cell r="R71">
            <v>25</v>
          </cell>
          <cell r="S71">
            <v>41</v>
          </cell>
          <cell r="T71">
            <v>0.37878787878787878</v>
          </cell>
          <cell r="U71">
            <v>66</v>
          </cell>
        </row>
        <row r="72">
          <cell r="A72" t="str">
            <v>08</v>
          </cell>
          <cell r="B72">
            <v>14</v>
          </cell>
          <cell r="C72">
            <v>40</v>
          </cell>
          <cell r="D72">
            <v>0.25925925925925924</v>
          </cell>
          <cell r="E72">
            <v>54</v>
          </cell>
          <cell r="F72">
            <v>14</v>
          </cell>
          <cell r="G72">
            <v>37</v>
          </cell>
          <cell r="H72">
            <v>0.27450980392156865</v>
          </cell>
          <cell r="I72">
            <v>51</v>
          </cell>
          <cell r="J72">
            <v>16</v>
          </cell>
          <cell r="K72">
            <v>22</v>
          </cell>
          <cell r="L72">
            <v>0.42105263157894735</v>
          </cell>
          <cell r="M72">
            <v>38</v>
          </cell>
          <cell r="N72">
            <v>10</v>
          </cell>
          <cell r="O72">
            <v>32</v>
          </cell>
          <cell r="P72">
            <v>0.23809523809523808</v>
          </cell>
          <cell r="Q72">
            <v>42</v>
          </cell>
          <cell r="R72">
            <v>11</v>
          </cell>
          <cell r="S72">
            <v>23</v>
          </cell>
          <cell r="T72">
            <v>0.3235294117647059</v>
          </cell>
          <cell r="U72">
            <v>34</v>
          </cell>
        </row>
        <row r="73">
          <cell r="A73" t="str">
            <v>09</v>
          </cell>
          <cell r="B73">
            <v>48</v>
          </cell>
          <cell r="C73">
            <v>195</v>
          </cell>
          <cell r="D73">
            <v>0.19753086419753085</v>
          </cell>
          <cell r="E73">
            <v>243</v>
          </cell>
          <cell r="F73">
            <v>45</v>
          </cell>
          <cell r="G73">
            <v>183</v>
          </cell>
          <cell r="H73">
            <v>0.19736842105263158</v>
          </cell>
          <cell r="I73">
            <v>228</v>
          </cell>
          <cell r="J73">
            <v>49</v>
          </cell>
          <cell r="K73">
            <v>188</v>
          </cell>
          <cell r="L73">
            <v>0.20675105485232068</v>
          </cell>
          <cell r="M73">
            <v>237</v>
          </cell>
          <cell r="N73">
            <v>50</v>
          </cell>
          <cell r="O73">
            <v>158</v>
          </cell>
          <cell r="P73">
            <v>0.24038461538461539</v>
          </cell>
          <cell r="Q73">
            <v>208</v>
          </cell>
          <cell r="R73">
            <v>39</v>
          </cell>
          <cell r="S73">
            <v>155</v>
          </cell>
          <cell r="T73">
            <v>0.20103092783505155</v>
          </cell>
          <cell r="U73">
            <v>194</v>
          </cell>
        </row>
        <row r="74">
          <cell r="A74" t="str">
            <v>10</v>
          </cell>
          <cell r="B74">
            <v>81</v>
          </cell>
          <cell r="C74">
            <v>98</v>
          </cell>
          <cell r="D74">
            <v>0.45251396648044695</v>
          </cell>
          <cell r="E74">
            <v>179</v>
          </cell>
          <cell r="F74">
            <v>92</v>
          </cell>
          <cell r="G74">
            <v>84</v>
          </cell>
          <cell r="H74">
            <v>0.52272727272727271</v>
          </cell>
          <cell r="I74">
            <v>176</v>
          </cell>
          <cell r="J74">
            <v>72</v>
          </cell>
          <cell r="K74">
            <v>91</v>
          </cell>
          <cell r="L74">
            <v>0.44171779141104295</v>
          </cell>
          <cell r="M74">
            <v>163</v>
          </cell>
          <cell r="N74">
            <v>76</v>
          </cell>
          <cell r="O74">
            <v>60</v>
          </cell>
          <cell r="P74">
            <v>0.55882352941176472</v>
          </cell>
          <cell r="Q74">
            <v>136</v>
          </cell>
          <cell r="R74">
            <v>55</v>
          </cell>
          <cell r="S74">
            <v>39</v>
          </cell>
          <cell r="T74">
            <v>0.58510638297872342</v>
          </cell>
          <cell r="U74">
            <v>94</v>
          </cell>
        </row>
        <row r="75">
          <cell r="A75" t="str">
            <v>11</v>
          </cell>
          <cell r="B75">
            <v>40</v>
          </cell>
          <cell r="C75">
            <v>26</v>
          </cell>
          <cell r="D75">
            <v>0.60606060606060608</v>
          </cell>
          <cell r="E75">
            <v>66</v>
          </cell>
          <cell r="F75">
            <v>33</v>
          </cell>
          <cell r="G75">
            <v>25</v>
          </cell>
          <cell r="H75">
            <v>0.56896551724137934</v>
          </cell>
          <cell r="I75">
            <v>58</v>
          </cell>
          <cell r="J75">
            <v>37</v>
          </cell>
          <cell r="K75">
            <v>12</v>
          </cell>
          <cell r="L75">
            <v>0.75510204081632648</v>
          </cell>
          <cell r="M75">
            <v>49</v>
          </cell>
          <cell r="N75">
            <v>26</v>
          </cell>
          <cell r="O75">
            <v>23</v>
          </cell>
          <cell r="P75">
            <v>0.53061224489795922</v>
          </cell>
          <cell r="Q75">
            <v>49</v>
          </cell>
          <cell r="R75">
            <v>15</v>
          </cell>
          <cell r="S75">
            <v>15</v>
          </cell>
          <cell r="T75">
            <v>0.5</v>
          </cell>
          <cell r="U75">
            <v>30</v>
          </cell>
        </row>
        <row r="76">
          <cell r="A76" t="str">
            <v>12</v>
          </cell>
          <cell r="B76">
            <v>76</v>
          </cell>
          <cell r="C76">
            <v>55</v>
          </cell>
          <cell r="D76">
            <v>0.58015267175572516</v>
          </cell>
          <cell r="E76">
            <v>131</v>
          </cell>
          <cell r="F76">
            <v>53</v>
          </cell>
          <cell r="G76">
            <v>70</v>
          </cell>
          <cell r="H76">
            <v>0.43089430894308944</v>
          </cell>
          <cell r="I76">
            <v>123</v>
          </cell>
          <cell r="J76">
            <v>67</v>
          </cell>
          <cell r="K76">
            <v>65</v>
          </cell>
          <cell r="L76">
            <v>0.50757575757575757</v>
          </cell>
          <cell r="M76">
            <v>132</v>
          </cell>
          <cell r="N76">
            <v>57</v>
          </cell>
          <cell r="O76">
            <v>60</v>
          </cell>
          <cell r="P76">
            <v>0.48717948717948717</v>
          </cell>
          <cell r="Q76">
            <v>117</v>
          </cell>
          <cell r="R76">
            <v>65</v>
          </cell>
          <cell r="S76">
            <v>67</v>
          </cell>
          <cell r="T76">
            <v>0.49242424242424243</v>
          </cell>
          <cell r="U76">
            <v>132</v>
          </cell>
        </row>
        <row r="77">
          <cell r="A77" t="str">
            <v>Théologie</v>
          </cell>
          <cell r="C77">
            <v>2</v>
          </cell>
          <cell r="D77">
            <v>0</v>
          </cell>
          <cell r="E77">
            <v>2</v>
          </cell>
          <cell r="J77">
            <v>1</v>
          </cell>
          <cell r="L77">
            <v>1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1</v>
          </cell>
          <cell r="T77">
            <v>0</v>
          </cell>
          <cell r="U77">
            <v>1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157</v>
          </cell>
          <cell r="C82">
            <v>173</v>
          </cell>
          <cell r="D82">
            <v>0.47575757575757577</v>
          </cell>
          <cell r="E82">
            <v>330</v>
          </cell>
          <cell r="F82">
            <v>176</v>
          </cell>
          <cell r="G82">
            <v>176</v>
          </cell>
          <cell r="H82">
            <v>0.5</v>
          </cell>
          <cell r="I82">
            <v>352</v>
          </cell>
          <cell r="J82">
            <v>173</v>
          </cell>
          <cell r="K82">
            <v>163</v>
          </cell>
          <cell r="L82">
            <v>0.51488095238095233</v>
          </cell>
          <cell r="M82">
            <v>336</v>
          </cell>
          <cell r="N82">
            <v>176</v>
          </cell>
          <cell r="O82">
            <v>180</v>
          </cell>
          <cell r="P82">
            <v>0.4943820224719101</v>
          </cell>
          <cell r="Q82">
            <v>356</v>
          </cell>
          <cell r="R82">
            <v>174</v>
          </cell>
          <cell r="S82">
            <v>172</v>
          </cell>
          <cell r="T82">
            <v>0.50289017341040465</v>
          </cell>
          <cell r="U82">
            <v>346</v>
          </cell>
        </row>
        <row r="83">
          <cell r="A83" t="str">
            <v>Lettres</v>
          </cell>
          <cell r="B83">
            <v>380</v>
          </cell>
          <cell r="C83">
            <v>307</v>
          </cell>
          <cell r="D83">
            <v>0.55312954876273657</v>
          </cell>
          <cell r="E83">
            <v>687</v>
          </cell>
          <cell r="F83">
            <v>375</v>
          </cell>
          <cell r="G83">
            <v>288</v>
          </cell>
          <cell r="H83">
            <v>0.56561085972850678</v>
          </cell>
          <cell r="I83">
            <v>663</v>
          </cell>
          <cell r="J83">
            <v>390</v>
          </cell>
          <cell r="K83">
            <v>265</v>
          </cell>
          <cell r="L83">
            <v>0.59541984732824427</v>
          </cell>
          <cell r="M83">
            <v>655</v>
          </cell>
          <cell r="N83">
            <v>354</v>
          </cell>
          <cell r="O83">
            <v>247</v>
          </cell>
          <cell r="P83">
            <v>0.589018302828619</v>
          </cell>
          <cell r="Q83">
            <v>601</v>
          </cell>
          <cell r="R83">
            <v>370</v>
          </cell>
          <cell r="S83">
            <v>232</v>
          </cell>
          <cell r="T83">
            <v>0.61461794019933558</v>
          </cell>
          <cell r="U83">
            <v>602</v>
          </cell>
        </row>
        <row r="84">
          <cell r="A84" t="str">
            <v>Pharmacie</v>
          </cell>
          <cell r="B84">
            <v>40</v>
          </cell>
          <cell r="C84">
            <v>26</v>
          </cell>
          <cell r="D84">
            <v>0.60606060606060608</v>
          </cell>
          <cell r="E84">
            <v>66</v>
          </cell>
          <cell r="F84">
            <v>33</v>
          </cell>
          <cell r="G84">
            <v>25</v>
          </cell>
          <cell r="H84">
            <v>0.56896551724137934</v>
          </cell>
          <cell r="I84">
            <v>58</v>
          </cell>
          <cell r="J84">
            <v>37</v>
          </cell>
          <cell r="K84">
            <v>12</v>
          </cell>
          <cell r="L84">
            <v>0.75510204081632648</v>
          </cell>
          <cell r="M84">
            <v>49</v>
          </cell>
          <cell r="N84">
            <v>26</v>
          </cell>
          <cell r="O84">
            <v>23</v>
          </cell>
          <cell r="P84">
            <v>0.53061224489795922</v>
          </cell>
          <cell r="Q84">
            <v>49</v>
          </cell>
          <cell r="R84">
            <v>15</v>
          </cell>
          <cell r="S84">
            <v>15</v>
          </cell>
          <cell r="T84">
            <v>0.5</v>
          </cell>
          <cell r="U84">
            <v>30</v>
          </cell>
        </row>
        <row r="85">
          <cell r="A85" t="str">
            <v>Sciences</v>
          </cell>
          <cell r="B85">
            <v>272</v>
          </cell>
          <cell r="C85">
            <v>681</v>
          </cell>
          <cell r="D85">
            <v>0.28541448058761804</v>
          </cell>
          <cell r="E85">
            <v>953</v>
          </cell>
          <cell r="F85">
            <v>267</v>
          </cell>
          <cell r="G85">
            <v>623</v>
          </cell>
          <cell r="H85">
            <v>0.3</v>
          </cell>
          <cell r="I85">
            <v>890</v>
          </cell>
          <cell r="J85">
            <v>243</v>
          </cell>
          <cell r="K85">
            <v>599</v>
          </cell>
          <cell r="L85">
            <v>0.28859857482185275</v>
          </cell>
          <cell r="M85">
            <v>842</v>
          </cell>
          <cell r="N85">
            <v>232</v>
          </cell>
          <cell r="O85">
            <v>504</v>
          </cell>
          <cell r="P85">
            <v>0.31521739130434784</v>
          </cell>
          <cell r="Q85">
            <v>736</v>
          </cell>
          <cell r="R85">
            <v>181</v>
          </cell>
          <cell r="S85">
            <v>434</v>
          </cell>
          <cell r="T85">
            <v>0.2943089430894309</v>
          </cell>
          <cell r="U85">
            <v>615</v>
          </cell>
        </row>
      </sheetData>
      <sheetData sheetId="21">
        <row r="1">
          <cell r="B1" t="str">
            <v>2009</v>
          </cell>
          <cell r="E1" t="str">
            <v>Total 2009</v>
          </cell>
          <cell r="F1" t="str">
            <v>2010</v>
          </cell>
          <cell r="I1" t="str">
            <v>Total 2010</v>
          </cell>
          <cell r="J1" t="str">
            <v>2011</v>
          </cell>
          <cell r="M1" t="str">
            <v>Total 2011</v>
          </cell>
          <cell r="N1" t="str">
            <v>2012</v>
          </cell>
          <cell r="Q1" t="str">
            <v>Total 2012</v>
          </cell>
          <cell r="R1" t="str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</v>
          </cell>
          <cell r="C3">
            <v>21</v>
          </cell>
          <cell r="D3">
            <v>0.4</v>
          </cell>
          <cell r="E3">
            <v>35</v>
          </cell>
          <cell r="F3">
            <v>11</v>
          </cell>
          <cell r="G3">
            <v>30</v>
          </cell>
          <cell r="H3">
            <v>0.26829268292682928</v>
          </cell>
          <cell r="I3">
            <v>41</v>
          </cell>
          <cell r="J3">
            <v>10</v>
          </cell>
          <cell r="K3">
            <v>15</v>
          </cell>
          <cell r="L3">
            <v>0.4</v>
          </cell>
          <cell r="M3">
            <v>25</v>
          </cell>
          <cell r="N3">
            <v>44</v>
          </cell>
          <cell r="O3">
            <v>50</v>
          </cell>
          <cell r="P3">
            <v>0.46808510638297873</v>
          </cell>
          <cell r="Q3">
            <v>94</v>
          </cell>
          <cell r="R3">
            <v>18</v>
          </cell>
          <cell r="S3">
            <v>28</v>
          </cell>
          <cell r="T3">
            <v>0.39130434782608697</v>
          </cell>
          <cell r="U3">
            <v>46</v>
          </cell>
        </row>
        <row r="4">
          <cell r="A4" t="str">
            <v>02</v>
          </cell>
          <cell r="B4">
            <v>6</v>
          </cell>
          <cell r="C4">
            <v>16</v>
          </cell>
          <cell r="D4">
            <v>0.27272727272727271</v>
          </cell>
          <cell r="E4">
            <v>22</v>
          </cell>
          <cell r="F4">
            <v>11</v>
          </cell>
          <cell r="G4">
            <v>20</v>
          </cell>
          <cell r="H4">
            <v>0.35483870967741937</v>
          </cell>
          <cell r="I4">
            <v>31</v>
          </cell>
          <cell r="J4">
            <v>10</v>
          </cell>
          <cell r="K4">
            <v>24</v>
          </cell>
          <cell r="L4">
            <v>0.29411764705882354</v>
          </cell>
          <cell r="M4">
            <v>34</v>
          </cell>
          <cell r="N4">
            <v>19</v>
          </cell>
          <cell r="O4">
            <v>38</v>
          </cell>
          <cell r="P4">
            <v>0.33333333333333331</v>
          </cell>
          <cell r="Q4">
            <v>57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5</v>
          </cell>
          <cell r="C5">
            <v>5</v>
          </cell>
          <cell r="D5">
            <v>0.5</v>
          </cell>
          <cell r="E5">
            <v>10</v>
          </cell>
          <cell r="F5">
            <v>1</v>
          </cell>
          <cell r="G5">
            <v>4</v>
          </cell>
          <cell r="H5">
            <v>0.2</v>
          </cell>
          <cell r="I5">
            <v>5</v>
          </cell>
          <cell r="J5">
            <v>2</v>
          </cell>
          <cell r="K5">
            <v>4</v>
          </cell>
          <cell r="L5">
            <v>0.33333333333333331</v>
          </cell>
          <cell r="M5">
            <v>6</v>
          </cell>
          <cell r="O5">
            <v>4</v>
          </cell>
          <cell r="P5">
            <v>0</v>
          </cell>
          <cell r="Q5">
            <v>4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1</v>
          </cell>
          <cell r="C6">
            <v>7</v>
          </cell>
          <cell r="D6">
            <v>0.125</v>
          </cell>
          <cell r="E6">
            <v>8</v>
          </cell>
          <cell r="G6">
            <v>5</v>
          </cell>
          <cell r="H6">
            <v>0</v>
          </cell>
          <cell r="I6">
            <v>5</v>
          </cell>
          <cell r="J6">
            <v>2</v>
          </cell>
          <cell r="K6">
            <v>8</v>
          </cell>
          <cell r="L6">
            <v>0.2</v>
          </cell>
          <cell r="M6">
            <v>10</v>
          </cell>
          <cell r="N6">
            <v>4</v>
          </cell>
          <cell r="O6">
            <v>19</v>
          </cell>
          <cell r="P6">
            <v>0.17391304347826086</v>
          </cell>
          <cell r="Q6">
            <v>23</v>
          </cell>
          <cell r="R6">
            <v>3</v>
          </cell>
          <cell r="S6">
            <v>11</v>
          </cell>
          <cell r="T6">
            <v>0.21428571428571427</v>
          </cell>
          <cell r="U6">
            <v>14</v>
          </cell>
        </row>
        <row r="7">
          <cell r="A7" t="str">
            <v>05</v>
          </cell>
          <cell r="B7">
            <v>14</v>
          </cell>
          <cell r="C7">
            <v>32</v>
          </cell>
          <cell r="D7">
            <v>0.30434782608695654</v>
          </cell>
          <cell r="E7">
            <v>46</v>
          </cell>
          <cell r="F7">
            <v>11</v>
          </cell>
          <cell r="G7">
            <v>35</v>
          </cell>
          <cell r="H7">
            <v>0.2391304347826087</v>
          </cell>
          <cell r="I7">
            <v>46</v>
          </cell>
          <cell r="J7">
            <v>16</v>
          </cell>
          <cell r="K7">
            <v>39</v>
          </cell>
          <cell r="L7">
            <v>0.29090909090909089</v>
          </cell>
          <cell r="M7">
            <v>55</v>
          </cell>
          <cell r="N7">
            <v>17</v>
          </cell>
          <cell r="O7">
            <v>43</v>
          </cell>
          <cell r="P7">
            <v>0.28333333333333333</v>
          </cell>
          <cell r="Q7">
            <v>60</v>
          </cell>
          <cell r="R7">
            <v>4</v>
          </cell>
          <cell r="S7">
            <v>29</v>
          </cell>
          <cell r="T7">
            <v>0.12121212121212122</v>
          </cell>
          <cell r="U7">
            <v>33</v>
          </cell>
        </row>
        <row r="8">
          <cell r="A8" t="str">
            <v>06</v>
          </cell>
          <cell r="B8">
            <v>5</v>
          </cell>
          <cell r="C8">
            <v>15</v>
          </cell>
          <cell r="D8">
            <v>0.25</v>
          </cell>
          <cell r="E8">
            <v>20</v>
          </cell>
          <cell r="F8">
            <v>6</v>
          </cell>
          <cell r="G8">
            <v>16</v>
          </cell>
          <cell r="H8">
            <v>0.27272727272727271</v>
          </cell>
          <cell r="I8">
            <v>22</v>
          </cell>
          <cell r="J8">
            <v>5</v>
          </cell>
          <cell r="K8">
            <v>21</v>
          </cell>
          <cell r="L8">
            <v>0.19230769230769232</v>
          </cell>
          <cell r="M8">
            <v>26</v>
          </cell>
          <cell r="N8">
            <v>8</v>
          </cell>
          <cell r="O8">
            <v>20</v>
          </cell>
          <cell r="P8">
            <v>0.2857142857142857</v>
          </cell>
          <cell r="Q8">
            <v>28</v>
          </cell>
          <cell r="R8">
            <v>5</v>
          </cell>
          <cell r="S8">
            <v>14</v>
          </cell>
          <cell r="T8">
            <v>0.26315789473684209</v>
          </cell>
          <cell r="U8">
            <v>19</v>
          </cell>
        </row>
        <row r="9">
          <cell r="A9" t="str">
            <v>07</v>
          </cell>
          <cell r="B9">
            <v>20</v>
          </cell>
          <cell r="C9">
            <v>21</v>
          </cell>
          <cell r="D9">
            <v>0.48780487804878048</v>
          </cell>
          <cell r="E9">
            <v>41</v>
          </cell>
          <cell r="F9">
            <v>51</v>
          </cell>
          <cell r="G9">
            <v>27</v>
          </cell>
          <cell r="H9">
            <v>0.65384615384615385</v>
          </cell>
          <cell r="I9">
            <v>78</v>
          </cell>
          <cell r="J9">
            <v>29</v>
          </cell>
          <cell r="K9">
            <v>25</v>
          </cell>
          <cell r="L9">
            <v>0.53703703703703709</v>
          </cell>
          <cell r="M9">
            <v>54</v>
          </cell>
          <cell r="N9">
            <v>36</v>
          </cell>
          <cell r="O9">
            <v>23</v>
          </cell>
          <cell r="P9">
            <v>0.61016949152542377</v>
          </cell>
          <cell r="Q9">
            <v>59</v>
          </cell>
          <cell r="R9">
            <v>34</v>
          </cell>
          <cell r="S9">
            <v>38</v>
          </cell>
          <cell r="T9">
            <v>0.47222222222222221</v>
          </cell>
          <cell r="U9">
            <v>72</v>
          </cell>
        </row>
        <row r="10">
          <cell r="A10" t="str">
            <v>08</v>
          </cell>
          <cell r="B10">
            <v>14</v>
          </cell>
          <cell r="C10">
            <v>6</v>
          </cell>
          <cell r="D10">
            <v>0.7</v>
          </cell>
          <cell r="E10">
            <v>20</v>
          </cell>
          <cell r="F10">
            <v>10</v>
          </cell>
          <cell r="G10">
            <v>8</v>
          </cell>
          <cell r="H10">
            <v>0.55555555555555558</v>
          </cell>
          <cell r="I10">
            <v>18</v>
          </cell>
          <cell r="J10">
            <v>7</v>
          </cell>
          <cell r="K10">
            <v>6</v>
          </cell>
          <cell r="L10">
            <v>0.53846153846153844</v>
          </cell>
          <cell r="M10">
            <v>13</v>
          </cell>
          <cell r="N10">
            <v>11</v>
          </cell>
          <cell r="O10">
            <v>16</v>
          </cell>
          <cell r="P10">
            <v>0.40740740740740738</v>
          </cell>
          <cell r="Q10">
            <v>27</v>
          </cell>
          <cell r="R10">
            <v>14</v>
          </cell>
          <cell r="S10">
            <v>8</v>
          </cell>
          <cell r="T10">
            <v>0.63636363636363635</v>
          </cell>
          <cell r="U10">
            <v>22</v>
          </cell>
        </row>
        <row r="11">
          <cell r="A11" t="str">
            <v>09</v>
          </cell>
          <cell r="B11">
            <v>39</v>
          </cell>
          <cell r="C11">
            <v>34</v>
          </cell>
          <cell r="D11">
            <v>0.53424657534246578</v>
          </cell>
          <cell r="E11">
            <v>73</v>
          </cell>
          <cell r="F11">
            <v>36</v>
          </cell>
          <cell r="G11">
            <v>32</v>
          </cell>
          <cell r="H11">
            <v>0.52941176470588236</v>
          </cell>
          <cell r="I11">
            <v>68</v>
          </cell>
          <cell r="J11">
            <v>47</v>
          </cell>
          <cell r="K11">
            <v>42</v>
          </cell>
          <cell r="L11">
            <v>0.5280898876404494</v>
          </cell>
          <cell r="M11">
            <v>89</v>
          </cell>
          <cell r="N11">
            <v>40</v>
          </cell>
          <cell r="O11">
            <v>30</v>
          </cell>
          <cell r="P11">
            <v>0.5714285714285714</v>
          </cell>
          <cell r="Q11">
            <v>70</v>
          </cell>
          <cell r="R11">
            <v>45</v>
          </cell>
          <cell r="S11">
            <v>37</v>
          </cell>
          <cell r="T11">
            <v>0.54878048780487809</v>
          </cell>
          <cell r="U11">
            <v>82</v>
          </cell>
        </row>
        <row r="12">
          <cell r="A12" t="str">
            <v>10</v>
          </cell>
          <cell r="B12">
            <v>20</v>
          </cell>
          <cell r="C12">
            <v>16</v>
          </cell>
          <cell r="D12">
            <v>0.55555555555555558</v>
          </cell>
          <cell r="E12">
            <v>36</v>
          </cell>
          <cell r="F12">
            <v>20</v>
          </cell>
          <cell r="G12">
            <v>12</v>
          </cell>
          <cell r="H12">
            <v>0.625</v>
          </cell>
          <cell r="I12">
            <v>32</v>
          </cell>
          <cell r="J12">
            <v>14</v>
          </cell>
          <cell r="K12">
            <v>9</v>
          </cell>
          <cell r="L12">
            <v>0.60869565217391308</v>
          </cell>
          <cell r="M12">
            <v>23</v>
          </cell>
          <cell r="N12">
            <v>22</v>
          </cell>
          <cell r="O12">
            <v>15</v>
          </cell>
          <cell r="P12">
            <v>0.59459459459459463</v>
          </cell>
          <cell r="Q12">
            <v>37</v>
          </cell>
          <cell r="R12">
            <v>17</v>
          </cell>
          <cell r="S12">
            <v>9</v>
          </cell>
          <cell r="T12">
            <v>0.65384615384615385</v>
          </cell>
          <cell r="U12">
            <v>26</v>
          </cell>
        </row>
        <row r="13">
          <cell r="A13" t="str">
            <v>11</v>
          </cell>
          <cell r="B13">
            <v>37</v>
          </cell>
          <cell r="C13">
            <v>32</v>
          </cell>
          <cell r="D13">
            <v>0.53623188405797106</v>
          </cell>
          <cell r="E13">
            <v>69</v>
          </cell>
          <cell r="F13">
            <v>30</v>
          </cell>
          <cell r="G13">
            <v>27</v>
          </cell>
          <cell r="H13">
            <v>0.52631578947368418</v>
          </cell>
          <cell r="I13">
            <v>57</v>
          </cell>
          <cell r="J13">
            <v>31</v>
          </cell>
          <cell r="K13">
            <v>33</v>
          </cell>
          <cell r="L13">
            <v>0.484375</v>
          </cell>
          <cell r="M13">
            <v>64</v>
          </cell>
          <cell r="N13">
            <v>38</v>
          </cell>
          <cell r="O13">
            <v>25</v>
          </cell>
          <cell r="P13">
            <v>0.60317460317460314</v>
          </cell>
          <cell r="Q13">
            <v>63</v>
          </cell>
          <cell r="R13">
            <v>34</v>
          </cell>
          <cell r="S13">
            <v>34</v>
          </cell>
          <cell r="T13">
            <v>0.5</v>
          </cell>
          <cell r="U13">
            <v>68</v>
          </cell>
        </row>
        <row r="14">
          <cell r="A14" t="str">
            <v>12</v>
          </cell>
          <cell r="B14">
            <v>13</v>
          </cell>
          <cell r="C14">
            <v>9</v>
          </cell>
          <cell r="D14">
            <v>0.59090909090909094</v>
          </cell>
          <cell r="E14">
            <v>22</v>
          </cell>
          <cell r="F14">
            <v>10</v>
          </cell>
          <cell r="G14">
            <v>10</v>
          </cell>
          <cell r="H14">
            <v>0.5</v>
          </cell>
          <cell r="I14">
            <v>20</v>
          </cell>
          <cell r="J14">
            <v>8</v>
          </cell>
          <cell r="K14">
            <v>8</v>
          </cell>
          <cell r="L14">
            <v>0.5</v>
          </cell>
          <cell r="M14">
            <v>16</v>
          </cell>
          <cell r="N14">
            <v>12</v>
          </cell>
          <cell r="O14">
            <v>12</v>
          </cell>
          <cell r="P14">
            <v>0.5</v>
          </cell>
          <cell r="Q14">
            <v>24</v>
          </cell>
          <cell r="R14">
            <v>12</v>
          </cell>
          <cell r="S14">
            <v>18</v>
          </cell>
          <cell r="T14">
            <v>0.4</v>
          </cell>
          <cell r="U14">
            <v>30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0.5</v>
          </cell>
          <cell r="E15">
            <v>6</v>
          </cell>
          <cell r="F15">
            <v>6</v>
          </cell>
          <cell r="G15">
            <v>5</v>
          </cell>
          <cell r="H15">
            <v>0.54545454545454541</v>
          </cell>
          <cell r="I15">
            <v>11</v>
          </cell>
          <cell r="J15">
            <v>1</v>
          </cell>
          <cell r="K15">
            <v>1</v>
          </cell>
          <cell r="L15">
            <v>0.5</v>
          </cell>
          <cell r="M15">
            <v>2</v>
          </cell>
          <cell r="N15">
            <v>10</v>
          </cell>
          <cell r="O15">
            <v>7</v>
          </cell>
          <cell r="P15">
            <v>0.58823529411764708</v>
          </cell>
          <cell r="Q15">
            <v>17</v>
          </cell>
        </row>
        <row r="16">
          <cell r="A16" t="str">
            <v>14</v>
          </cell>
          <cell r="B16">
            <v>19</v>
          </cell>
          <cell r="C16">
            <v>20</v>
          </cell>
          <cell r="D16">
            <v>0.48717948717948717</v>
          </cell>
          <cell r="E16">
            <v>39</v>
          </cell>
          <cell r="F16">
            <v>25</v>
          </cell>
          <cell r="G16">
            <v>23</v>
          </cell>
          <cell r="H16">
            <v>0.52083333333333337</v>
          </cell>
          <cell r="I16">
            <v>48</v>
          </cell>
          <cell r="J16">
            <v>25</v>
          </cell>
          <cell r="K16">
            <v>21</v>
          </cell>
          <cell r="L16">
            <v>0.54347826086956519</v>
          </cell>
          <cell r="M16">
            <v>46</v>
          </cell>
          <cell r="N16">
            <v>22</v>
          </cell>
          <cell r="O16">
            <v>25</v>
          </cell>
          <cell r="P16">
            <v>0.46808510638297873</v>
          </cell>
          <cell r="Q16">
            <v>47</v>
          </cell>
          <cell r="R16">
            <v>21</v>
          </cell>
          <cell r="S16">
            <v>13</v>
          </cell>
          <cell r="T16">
            <v>0.61764705882352944</v>
          </cell>
          <cell r="U16">
            <v>34</v>
          </cell>
        </row>
        <row r="17">
          <cell r="A17" t="str">
            <v>15</v>
          </cell>
          <cell r="B17">
            <v>8</v>
          </cell>
          <cell r="C17">
            <v>9</v>
          </cell>
          <cell r="D17">
            <v>0.47058823529411764</v>
          </cell>
          <cell r="E17">
            <v>17</v>
          </cell>
          <cell r="F17">
            <v>4</v>
          </cell>
          <cell r="G17">
            <v>13</v>
          </cell>
          <cell r="H17">
            <v>0.23529411764705882</v>
          </cell>
          <cell r="I17">
            <v>17</v>
          </cell>
          <cell r="J17">
            <v>2</v>
          </cell>
          <cell r="K17">
            <v>10</v>
          </cell>
          <cell r="L17">
            <v>0.16666666666666666</v>
          </cell>
          <cell r="M17">
            <v>12</v>
          </cell>
          <cell r="N17">
            <v>1</v>
          </cell>
          <cell r="O17">
            <v>8</v>
          </cell>
          <cell r="P17">
            <v>0.1111111111111111</v>
          </cell>
          <cell r="Q17">
            <v>9</v>
          </cell>
          <cell r="R17">
            <v>2</v>
          </cell>
          <cell r="S17">
            <v>2</v>
          </cell>
          <cell r="T17">
            <v>0.5</v>
          </cell>
          <cell r="U17">
            <v>4</v>
          </cell>
        </row>
        <row r="18">
          <cell r="A18" t="str">
            <v>16</v>
          </cell>
          <cell r="B18">
            <v>31</v>
          </cell>
          <cell r="C18">
            <v>43</v>
          </cell>
          <cell r="D18">
            <v>0.41891891891891891</v>
          </cell>
          <cell r="E18">
            <v>74</v>
          </cell>
          <cell r="F18">
            <v>30</v>
          </cell>
          <cell r="G18">
            <v>28</v>
          </cell>
          <cell r="H18">
            <v>0.51724137931034486</v>
          </cell>
          <cell r="I18">
            <v>58</v>
          </cell>
          <cell r="J18">
            <v>26</v>
          </cell>
          <cell r="K18">
            <v>36</v>
          </cell>
          <cell r="L18">
            <v>0.41935483870967744</v>
          </cell>
          <cell r="M18">
            <v>62</v>
          </cell>
          <cell r="N18">
            <v>28</v>
          </cell>
          <cell r="O18">
            <v>25</v>
          </cell>
          <cell r="P18">
            <v>0.52830188679245282</v>
          </cell>
          <cell r="Q18">
            <v>53</v>
          </cell>
          <cell r="R18">
            <v>33</v>
          </cell>
          <cell r="S18">
            <v>37</v>
          </cell>
          <cell r="T18">
            <v>0.47142857142857142</v>
          </cell>
          <cell r="U18">
            <v>70</v>
          </cell>
        </row>
        <row r="19">
          <cell r="A19" t="str">
            <v>17</v>
          </cell>
          <cell r="B19">
            <v>12</v>
          </cell>
          <cell r="C19">
            <v>31</v>
          </cell>
          <cell r="D19">
            <v>0.27906976744186046</v>
          </cell>
          <cell r="E19">
            <v>43</v>
          </cell>
          <cell r="F19">
            <v>18</v>
          </cell>
          <cell r="G19">
            <v>59</v>
          </cell>
          <cell r="H19">
            <v>0.23376623376623376</v>
          </cell>
          <cell r="I19">
            <v>77</v>
          </cell>
          <cell r="J19">
            <v>18</v>
          </cell>
          <cell r="K19">
            <v>45</v>
          </cell>
          <cell r="L19">
            <v>0.2857142857142857</v>
          </cell>
          <cell r="M19">
            <v>63</v>
          </cell>
          <cell r="N19">
            <v>15</v>
          </cell>
          <cell r="O19">
            <v>47</v>
          </cell>
          <cell r="P19">
            <v>0.24193548387096775</v>
          </cell>
          <cell r="Q19">
            <v>62</v>
          </cell>
          <cell r="R19">
            <v>21</v>
          </cell>
          <cell r="S19">
            <v>50</v>
          </cell>
          <cell r="T19">
            <v>0.29577464788732394</v>
          </cell>
          <cell r="U19">
            <v>71</v>
          </cell>
        </row>
        <row r="20">
          <cell r="A20" t="str">
            <v>18</v>
          </cell>
          <cell r="B20">
            <v>20</v>
          </cell>
          <cell r="C20">
            <v>36</v>
          </cell>
          <cell r="D20">
            <v>0.35714285714285715</v>
          </cell>
          <cell r="E20">
            <v>56</v>
          </cell>
          <cell r="F20">
            <v>26</v>
          </cell>
          <cell r="G20">
            <v>41</v>
          </cell>
          <cell r="H20">
            <v>0.38805970149253732</v>
          </cell>
          <cell r="I20">
            <v>67</v>
          </cell>
          <cell r="J20">
            <v>27</v>
          </cell>
          <cell r="K20">
            <v>57</v>
          </cell>
          <cell r="L20">
            <v>0.32142857142857145</v>
          </cell>
          <cell r="M20">
            <v>84</v>
          </cell>
          <cell r="N20">
            <v>28</v>
          </cell>
          <cell r="O20">
            <v>36</v>
          </cell>
          <cell r="P20">
            <v>0.4375</v>
          </cell>
          <cell r="Q20">
            <v>64</v>
          </cell>
          <cell r="R20">
            <v>33</v>
          </cell>
          <cell r="S20">
            <v>42</v>
          </cell>
          <cell r="T20">
            <v>0.44</v>
          </cell>
          <cell r="U20">
            <v>75</v>
          </cell>
        </row>
        <row r="21">
          <cell r="A21" t="str">
            <v>19</v>
          </cell>
          <cell r="B21">
            <v>21</v>
          </cell>
          <cell r="C21">
            <v>34</v>
          </cell>
          <cell r="D21">
            <v>0.38181818181818183</v>
          </cell>
          <cell r="E21">
            <v>55</v>
          </cell>
          <cell r="F21">
            <v>30</v>
          </cell>
          <cell r="G21">
            <v>37</v>
          </cell>
          <cell r="H21">
            <v>0.44776119402985076</v>
          </cell>
          <cell r="I21">
            <v>67</v>
          </cell>
          <cell r="J21">
            <v>26</v>
          </cell>
          <cell r="K21">
            <v>54</v>
          </cell>
          <cell r="L21">
            <v>0.32500000000000001</v>
          </cell>
          <cell r="M21">
            <v>80</v>
          </cell>
          <cell r="N21">
            <v>30</v>
          </cell>
          <cell r="O21">
            <v>64</v>
          </cell>
          <cell r="P21">
            <v>0.31914893617021278</v>
          </cell>
          <cell r="Q21">
            <v>94</v>
          </cell>
          <cell r="R21">
            <v>21</v>
          </cell>
          <cell r="S21">
            <v>53</v>
          </cell>
          <cell r="T21">
            <v>0.28378378378378377</v>
          </cell>
          <cell r="U21">
            <v>74</v>
          </cell>
        </row>
        <row r="22">
          <cell r="A22" t="str">
            <v>20</v>
          </cell>
          <cell r="B22">
            <v>4</v>
          </cell>
          <cell r="C22">
            <v>9</v>
          </cell>
          <cell r="D22">
            <v>0.30769230769230771</v>
          </cell>
          <cell r="E22">
            <v>13</v>
          </cell>
          <cell r="F22">
            <v>5</v>
          </cell>
          <cell r="G22">
            <v>10</v>
          </cell>
          <cell r="H22">
            <v>0.33333333333333331</v>
          </cell>
          <cell r="I22">
            <v>15</v>
          </cell>
          <cell r="J22">
            <v>13</v>
          </cell>
          <cell r="K22">
            <v>16</v>
          </cell>
          <cell r="L22">
            <v>0.44827586206896552</v>
          </cell>
          <cell r="M22">
            <v>29</v>
          </cell>
          <cell r="N22">
            <v>4</v>
          </cell>
          <cell r="O22">
            <v>12</v>
          </cell>
          <cell r="P22">
            <v>0.25</v>
          </cell>
          <cell r="Q22">
            <v>16</v>
          </cell>
          <cell r="R22">
            <v>2</v>
          </cell>
          <cell r="S22">
            <v>5</v>
          </cell>
          <cell r="T22">
            <v>0.2857142857142857</v>
          </cell>
          <cell r="U22">
            <v>7</v>
          </cell>
        </row>
        <row r="23">
          <cell r="A23" t="str">
            <v>21</v>
          </cell>
          <cell r="B23">
            <v>16</v>
          </cell>
          <cell r="C23">
            <v>20</v>
          </cell>
          <cell r="D23">
            <v>0.44444444444444442</v>
          </cell>
          <cell r="E23">
            <v>36</v>
          </cell>
          <cell r="F23">
            <v>19</v>
          </cell>
          <cell r="G23">
            <v>25</v>
          </cell>
          <cell r="H23">
            <v>0.43181818181818182</v>
          </cell>
          <cell r="I23">
            <v>44</v>
          </cell>
          <cell r="J23">
            <v>22</v>
          </cell>
          <cell r="K23">
            <v>27</v>
          </cell>
          <cell r="L23">
            <v>0.44897959183673469</v>
          </cell>
          <cell r="M23">
            <v>49</v>
          </cell>
          <cell r="N23">
            <v>21</v>
          </cell>
          <cell r="O23">
            <v>32</v>
          </cell>
          <cell r="P23">
            <v>0.39622641509433965</v>
          </cell>
          <cell r="Q23">
            <v>53</v>
          </cell>
          <cell r="R23">
            <v>17</v>
          </cell>
          <cell r="S23">
            <v>13</v>
          </cell>
          <cell r="T23">
            <v>0.56666666666666665</v>
          </cell>
          <cell r="U23">
            <v>30</v>
          </cell>
        </row>
        <row r="24">
          <cell r="A24" t="str">
            <v>22</v>
          </cell>
          <cell r="B24">
            <v>25</v>
          </cell>
          <cell r="C24">
            <v>59</v>
          </cell>
          <cell r="D24">
            <v>0.29761904761904762</v>
          </cell>
          <cell r="E24">
            <v>84</v>
          </cell>
          <cell r="F24">
            <v>30</v>
          </cell>
          <cell r="G24">
            <v>76</v>
          </cell>
          <cell r="H24">
            <v>0.28301886792452829</v>
          </cell>
          <cell r="I24">
            <v>106</v>
          </cell>
          <cell r="J24">
            <v>35</v>
          </cell>
          <cell r="K24">
            <v>76</v>
          </cell>
          <cell r="L24">
            <v>0.31531531531531531</v>
          </cell>
          <cell r="M24">
            <v>111</v>
          </cell>
          <cell r="N24">
            <v>22</v>
          </cell>
          <cell r="O24">
            <v>66</v>
          </cell>
          <cell r="P24">
            <v>0.25</v>
          </cell>
          <cell r="Q24">
            <v>88</v>
          </cell>
          <cell r="R24">
            <v>20</v>
          </cell>
          <cell r="S24">
            <v>56</v>
          </cell>
          <cell r="T24">
            <v>0.26315789473684209</v>
          </cell>
          <cell r="U24">
            <v>76</v>
          </cell>
        </row>
        <row r="25">
          <cell r="A25" t="str">
            <v>23</v>
          </cell>
          <cell r="B25">
            <v>13</v>
          </cell>
          <cell r="C25">
            <v>30</v>
          </cell>
          <cell r="D25">
            <v>0.30232558139534882</v>
          </cell>
          <cell r="E25">
            <v>43</v>
          </cell>
          <cell r="F25">
            <v>9</v>
          </cell>
          <cell r="G25">
            <v>28</v>
          </cell>
          <cell r="H25">
            <v>0.24324324324324326</v>
          </cell>
          <cell r="I25">
            <v>37</v>
          </cell>
          <cell r="J25">
            <v>8</v>
          </cell>
          <cell r="K25">
            <v>40</v>
          </cell>
          <cell r="L25">
            <v>0.16666666666666666</v>
          </cell>
          <cell r="M25">
            <v>48</v>
          </cell>
          <cell r="N25">
            <v>13</v>
          </cell>
          <cell r="O25">
            <v>28</v>
          </cell>
          <cell r="P25">
            <v>0.31707317073170732</v>
          </cell>
          <cell r="Q25">
            <v>41</v>
          </cell>
          <cell r="R25">
            <v>24</v>
          </cell>
          <cell r="S25">
            <v>35</v>
          </cell>
          <cell r="T25">
            <v>0.40677966101694918</v>
          </cell>
          <cell r="U25">
            <v>59</v>
          </cell>
        </row>
        <row r="26">
          <cell r="A26" t="str">
            <v>24</v>
          </cell>
          <cell r="B26">
            <v>7</v>
          </cell>
          <cell r="C26">
            <v>16</v>
          </cell>
          <cell r="D26">
            <v>0.30434782608695654</v>
          </cell>
          <cell r="E26">
            <v>23</v>
          </cell>
          <cell r="F26">
            <v>4</v>
          </cell>
          <cell r="G26">
            <v>12</v>
          </cell>
          <cell r="H26">
            <v>0.25</v>
          </cell>
          <cell r="I26">
            <v>16</v>
          </cell>
          <cell r="J26">
            <v>12</v>
          </cell>
          <cell r="K26">
            <v>18</v>
          </cell>
          <cell r="L26">
            <v>0.4</v>
          </cell>
          <cell r="M26">
            <v>30</v>
          </cell>
          <cell r="N26">
            <v>8</v>
          </cell>
          <cell r="O26">
            <v>18</v>
          </cell>
          <cell r="P26">
            <v>0.30769230769230771</v>
          </cell>
          <cell r="Q26">
            <v>26</v>
          </cell>
          <cell r="R26">
            <v>6</v>
          </cell>
          <cell r="S26">
            <v>14</v>
          </cell>
          <cell r="T26">
            <v>0.3</v>
          </cell>
          <cell r="U26">
            <v>20</v>
          </cell>
        </row>
        <row r="27">
          <cell r="A27" t="str">
            <v>25</v>
          </cell>
          <cell r="B27">
            <v>37</v>
          </cell>
          <cell r="C27">
            <v>205</v>
          </cell>
          <cell r="D27">
            <v>0.15289256198347106</v>
          </cell>
          <cell r="E27">
            <v>242</v>
          </cell>
          <cell r="F27">
            <v>28</v>
          </cell>
          <cell r="G27">
            <v>166</v>
          </cell>
          <cell r="H27">
            <v>0.14432989690721648</v>
          </cell>
          <cell r="I27">
            <v>194</v>
          </cell>
          <cell r="J27">
            <v>34</v>
          </cell>
          <cell r="K27">
            <v>185</v>
          </cell>
          <cell r="L27">
            <v>0.15525114155251141</v>
          </cell>
          <cell r="M27">
            <v>219</v>
          </cell>
          <cell r="N27">
            <v>35</v>
          </cell>
          <cell r="O27">
            <v>183</v>
          </cell>
          <cell r="P27">
            <v>0.16055045871559634</v>
          </cell>
          <cell r="Q27">
            <v>218</v>
          </cell>
          <cell r="R27">
            <v>32</v>
          </cell>
          <cell r="S27">
            <v>176</v>
          </cell>
          <cell r="T27">
            <v>0.15384615384615385</v>
          </cell>
          <cell r="U27">
            <v>208</v>
          </cell>
        </row>
        <row r="28">
          <cell r="A28" t="str">
            <v>26</v>
          </cell>
          <cell r="B28">
            <v>32</v>
          </cell>
          <cell r="C28">
            <v>178</v>
          </cell>
          <cell r="D28">
            <v>0.15238095238095239</v>
          </cell>
          <cell r="E28">
            <v>210</v>
          </cell>
          <cell r="F28">
            <v>33</v>
          </cell>
          <cell r="G28">
            <v>148</v>
          </cell>
          <cell r="H28">
            <v>0.18232044198895028</v>
          </cell>
          <cell r="I28">
            <v>181</v>
          </cell>
          <cell r="J28">
            <v>28</v>
          </cell>
          <cell r="K28">
            <v>184</v>
          </cell>
          <cell r="L28">
            <v>0.13207547169811321</v>
          </cell>
          <cell r="M28">
            <v>212</v>
          </cell>
          <cell r="N28">
            <v>32</v>
          </cell>
          <cell r="O28">
            <v>148</v>
          </cell>
          <cell r="P28">
            <v>0.17777777777777778</v>
          </cell>
          <cell r="Q28">
            <v>180</v>
          </cell>
          <cell r="R28">
            <v>38</v>
          </cell>
          <cell r="S28">
            <v>154</v>
          </cell>
          <cell r="T28">
            <v>0.19791666666666666</v>
          </cell>
          <cell r="U28">
            <v>192</v>
          </cell>
        </row>
        <row r="29">
          <cell r="A29" t="str">
            <v>27</v>
          </cell>
          <cell r="B29">
            <v>33</v>
          </cell>
          <cell r="C29">
            <v>143</v>
          </cell>
          <cell r="D29">
            <v>0.1875</v>
          </cell>
          <cell r="E29">
            <v>176</v>
          </cell>
          <cell r="F29">
            <v>27</v>
          </cell>
          <cell r="G29">
            <v>130</v>
          </cell>
          <cell r="H29">
            <v>0.17197452229299362</v>
          </cell>
          <cell r="I29">
            <v>157</v>
          </cell>
          <cell r="J29">
            <v>45</v>
          </cell>
          <cell r="K29">
            <v>184</v>
          </cell>
          <cell r="L29">
            <v>0.1965065502183406</v>
          </cell>
          <cell r="M29">
            <v>229</v>
          </cell>
          <cell r="N29">
            <v>43</v>
          </cell>
          <cell r="O29">
            <v>189</v>
          </cell>
          <cell r="P29">
            <v>0.18534482758620691</v>
          </cell>
          <cell r="Q29">
            <v>232</v>
          </cell>
          <cell r="R29">
            <v>45</v>
          </cell>
          <cell r="S29">
            <v>145</v>
          </cell>
          <cell r="T29">
            <v>0.23684210526315788</v>
          </cell>
          <cell r="U29">
            <v>190</v>
          </cell>
        </row>
        <row r="30">
          <cell r="A30" t="str">
            <v>28</v>
          </cell>
          <cell r="B30">
            <v>26</v>
          </cell>
          <cell r="C30">
            <v>98</v>
          </cell>
          <cell r="D30">
            <v>0.20967741935483872</v>
          </cell>
          <cell r="E30">
            <v>124</v>
          </cell>
          <cell r="F30">
            <v>10</v>
          </cell>
          <cell r="G30">
            <v>52</v>
          </cell>
          <cell r="H30">
            <v>0.16129032258064516</v>
          </cell>
          <cell r="I30">
            <v>62</v>
          </cell>
          <cell r="J30">
            <v>19</v>
          </cell>
          <cell r="K30">
            <v>83</v>
          </cell>
          <cell r="L30">
            <v>0.18627450980392157</v>
          </cell>
          <cell r="M30">
            <v>102</v>
          </cell>
          <cell r="N30">
            <v>16</v>
          </cell>
          <cell r="O30">
            <v>114</v>
          </cell>
          <cell r="P30">
            <v>0.12307692307692308</v>
          </cell>
          <cell r="Q30">
            <v>130</v>
          </cell>
          <cell r="R30">
            <v>16</v>
          </cell>
          <cell r="S30">
            <v>62</v>
          </cell>
          <cell r="T30">
            <v>0.20512820512820512</v>
          </cell>
          <cell r="U30">
            <v>78</v>
          </cell>
        </row>
        <row r="31">
          <cell r="A31" t="str">
            <v>29</v>
          </cell>
          <cell r="B31">
            <v>5</v>
          </cell>
          <cell r="C31">
            <v>23</v>
          </cell>
          <cell r="D31">
            <v>0.17857142857142858</v>
          </cell>
          <cell r="E31">
            <v>28</v>
          </cell>
          <cell r="F31">
            <v>5</v>
          </cell>
          <cell r="G31">
            <v>33</v>
          </cell>
          <cell r="H31">
            <v>0.13157894736842105</v>
          </cell>
          <cell r="I31">
            <v>38</v>
          </cell>
          <cell r="J31">
            <v>4</v>
          </cell>
          <cell r="K31">
            <v>39</v>
          </cell>
          <cell r="L31">
            <v>9.3023255813953487E-2</v>
          </cell>
          <cell r="M31">
            <v>43</v>
          </cell>
          <cell r="N31">
            <v>4</v>
          </cell>
          <cell r="O31">
            <v>41</v>
          </cell>
          <cell r="P31">
            <v>8.8888888888888892E-2</v>
          </cell>
          <cell r="Q31">
            <v>45</v>
          </cell>
          <cell r="R31">
            <v>3</v>
          </cell>
          <cell r="S31">
            <v>16</v>
          </cell>
          <cell r="T31">
            <v>0.15789473684210525</v>
          </cell>
          <cell r="U31">
            <v>19</v>
          </cell>
        </row>
        <row r="32">
          <cell r="A32" t="str">
            <v>30</v>
          </cell>
          <cell r="B32">
            <v>4</v>
          </cell>
          <cell r="C32">
            <v>42</v>
          </cell>
          <cell r="D32">
            <v>8.6956521739130432E-2</v>
          </cell>
          <cell r="E32">
            <v>46</v>
          </cell>
          <cell r="F32">
            <v>9</v>
          </cell>
          <cell r="G32">
            <v>45</v>
          </cell>
          <cell r="H32">
            <v>0.16666666666666666</v>
          </cell>
          <cell r="I32">
            <v>54</v>
          </cell>
          <cell r="J32">
            <v>7</v>
          </cell>
          <cell r="K32">
            <v>42</v>
          </cell>
          <cell r="L32">
            <v>0.14285714285714285</v>
          </cell>
          <cell r="M32">
            <v>49</v>
          </cell>
          <cell r="N32">
            <v>6</v>
          </cell>
          <cell r="O32">
            <v>32</v>
          </cell>
          <cell r="P32">
            <v>0.15789473684210525</v>
          </cell>
          <cell r="Q32">
            <v>38</v>
          </cell>
          <cell r="R32">
            <v>4</v>
          </cell>
          <cell r="S32">
            <v>41</v>
          </cell>
          <cell r="T32">
            <v>8.8888888888888892E-2</v>
          </cell>
          <cell r="U32">
            <v>45</v>
          </cell>
        </row>
        <row r="33">
          <cell r="A33" t="str">
            <v>31</v>
          </cell>
          <cell r="B33">
            <v>30</v>
          </cell>
          <cell r="C33">
            <v>59</v>
          </cell>
          <cell r="D33">
            <v>0.33707865168539325</v>
          </cell>
          <cell r="E33">
            <v>89</v>
          </cell>
          <cell r="F33">
            <v>23</v>
          </cell>
          <cell r="G33">
            <v>59</v>
          </cell>
          <cell r="H33">
            <v>0.28048780487804881</v>
          </cell>
          <cell r="I33">
            <v>82</v>
          </cell>
          <cell r="J33">
            <v>17</v>
          </cell>
          <cell r="K33">
            <v>70</v>
          </cell>
          <cell r="L33">
            <v>0.19540229885057472</v>
          </cell>
          <cell r="M33">
            <v>87</v>
          </cell>
          <cell r="N33">
            <v>19</v>
          </cell>
          <cell r="O33">
            <v>57</v>
          </cell>
          <cell r="P33">
            <v>0.25</v>
          </cell>
          <cell r="Q33">
            <v>76</v>
          </cell>
          <cell r="R33">
            <v>10</v>
          </cell>
          <cell r="S33">
            <v>33</v>
          </cell>
          <cell r="T33">
            <v>0.23255813953488372</v>
          </cell>
          <cell r="U33">
            <v>43</v>
          </cell>
        </row>
        <row r="34">
          <cell r="A34" t="str">
            <v>32</v>
          </cell>
          <cell r="B34">
            <v>18</v>
          </cell>
          <cell r="C34">
            <v>54</v>
          </cell>
          <cell r="D34">
            <v>0.25</v>
          </cell>
          <cell r="E34">
            <v>72</v>
          </cell>
          <cell r="F34">
            <v>16</v>
          </cell>
          <cell r="G34">
            <v>30</v>
          </cell>
          <cell r="H34">
            <v>0.34782608695652173</v>
          </cell>
          <cell r="I34">
            <v>46</v>
          </cell>
          <cell r="J34">
            <v>10</v>
          </cell>
          <cell r="K34">
            <v>31</v>
          </cell>
          <cell r="L34">
            <v>0.24390243902439024</v>
          </cell>
          <cell r="M34">
            <v>41</v>
          </cell>
          <cell r="N34">
            <v>15</v>
          </cell>
          <cell r="O34">
            <v>38</v>
          </cell>
          <cell r="P34">
            <v>0.28301886792452829</v>
          </cell>
          <cell r="Q34">
            <v>53</v>
          </cell>
          <cell r="R34">
            <v>3</v>
          </cell>
          <cell r="S34">
            <v>26</v>
          </cell>
          <cell r="T34">
            <v>0.10344827586206896</v>
          </cell>
          <cell r="U34">
            <v>29</v>
          </cell>
        </row>
        <row r="35">
          <cell r="A35" t="str">
            <v>33</v>
          </cell>
          <cell r="B35">
            <v>14</v>
          </cell>
          <cell r="C35">
            <v>25</v>
          </cell>
          <cell r="D35">
            <v>0.35897435897435898</v>
          </cell>
          <cell r="E35">
            <v>39</v>
          </cell>
          <cell r="F35">
            <v>8</v>
          </cell>
          <cell r="G35">
            <v>28</v>
          </cell>
          <cell r="H35">
            <v>0.22222222222222221</v>
          </cell>
          <cell r="I35">
            <v>36</v>
          </cell>
          <cell r="J35">
            <v>12</v>
          </cell>
          <cell r="K35">
            <v>37</v>
          </cell>
          <cell r="L35">
            <v>0.24489795918367346</v>
          </cell>
          <cell r="M35">
            <v>49</v>
          </cell>
          <cell r="N35">
            <v>13</v>
          </cell>
          <cell r="O35">
            <v>28</v>
          </cell>
          <cell r="P35">
            <v>0.31707317073170732</v>
          </cell>
          <cell r="Q35">
            <v>41</v>
          </cell>
          <cell r="R35">
            <v>8</v>
          </cell>
          <cell r="S35">
            <v>19</v>
          </cell>
          <cell r="T35">
            <v>0.29629629629629628</v>
          </cell>
          <cell r="U35">
            <v>27</v>
          </cell>
        </row>
        <row r="36">
          <cell r="A36" t="str">
            <v>34</v>
          </cell>
          <cell r="B36">
            <v>1</v>
          </cell>
          <cell r="C36">
            <v>15</v>
          </cell>
          <cell r="D36">
            <v>6.25E-2</v>
          </cell>
          <cell r="E36">
            <v>16</v>
          </cell>
          <cell r="K36">
            <v>13</v>
          </cell>
          <cell r="L36">
            <v>0</v>
          </cell>
          <cell r="M36">
            <v>13</v>
          </cell>
          <cell r="O36">
            <v>7</v>
          </cell>
          <cell r="P36">
            <v>0</v>
          </cell>
          <cell r="Q36">
            <v>7</v>
          </cell>
          <cell r="R36">
            <v>1</v>
          </cell>
          <cell r="S36">
            <v>5</v>
          </cell>
          <cell r="T36">
            <v>0.16666666666666666</v>
          </cell>
          <cell r="U36">
            <v>6</v>
          </cell>
        </row>
        <row r="37">
          <cell r="A37" t="str">
            <v>35</v>
          </cell>
          <cell r="B37">
            <v>8</v>
          </cell>
          <cell r="C37">
            <v>37</v>
          </cell>
          <cell r="D37">
            <v>0.17777777777777778</v>
          </cell>
          <cell r="E37">
            <v>45</v>
          </cell>
          <cell r="F37">
            <v>6</v>
          </cell>
          <cell r="G37">
            <v>39</v>
          </cell>
          <cell r="H37">
            <v>0.13333333333333333</v>
          </cell>
          <cell r="I37">
            <v>45</v>
          </cell>
          <cell r="J37">
            <v>10</v>
          </cell>
          <cell r="K37">
            <v>44</v>
          </cell>
          <cell r="L37">
            <v>0.18518518518518517</v>
          </cell>
          <cell r="M37">
            <v>54</v>
          </cell>
          <cell r="N37">
            <v>6</v>
          </cell>
          <cell r="O37">
            <v>32</v>
          </cell>
          <cell r="P37">
            <v>0.15789473684210525</v>
          </cell>
          <cell r="Q37">
            <v>38</v>
          </cell>
          <cell r="R37">
            <v>14</v>
          </cell>
          <cell r="S37">
            <v>39</v>
          </cell>
          <cell r="T37">
            <v>0.26415094339622641</v>
          </cell>
          <cell r="U37">
            <v>53</v>
          </cell>
        </row>
        <row r="38">
          <cell r="A38" t="str">
            <v>36</v>
          </cell>
          <cell r="C38">
            <v>9</v>
          </cell>
          <cell r="D38">
            <v>0</v>
          </cell>
          <cell r="E38">
            <v>9</v>
          </cell>
          <cell r="F38">
            <v>1</v>
          </cell>
          <cell r="G38">
            <v>5</v>
          </cell>
          <cell r="H38">
            <v>0.16666666666666666</v>
          </cell>
          <cell r="I38">
            <v>6</v>
          </cell>
          <cell r="J38">
            <v>5</v>
          </cell>
          <cell r="K38">
            <v>10</v>
          </cell>
          <cell r="L38">
            <v>0.33333333333333331</v>
          </cell>
          <cell r="M38">
            <v>15</v>
          </cell>
          <cell r="N38">
            <v>3</v>
          </cell>
          <cell r="O38">
            <v>3</v>
          </cell>
          <cell r="P38">
            <v>0.5</v>
          </cell>
          <cell r="Q38">
            <v>6</v>
          </cell>
          <cell r="R38">
            <v>6</v>
          </cell>
          <cell r="S38">
            <v>10</v>
          </cell>
          <cell r="T38">
            <v>0.375</v>
          </cell>
          <cell r="U38">
            <v>16</v>
          </cell>
        </row>
        <row r="39">
          <cell r="A39" t="str">
            <v>37</v>
          </cell>
          <cell r="B39">
            <v>3</v>
          </cell>
          <cell r="C39">
            <v>8</v>
          </cell>
          <cell r="D39">
            <v>0.27272727272727271</v>
          </cell>
          <cell r="E39">
            <v>11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5</v>
          </cell>
          <cell r="L39">
            <v>0.2857142857142857</v>
          </cell>
          <cell r="M39">
            <v>7</v>
          </cell>
          <cell r="N39">
            <v>2</v>
          </cell>
          <cell r="O39">
            <v>3</v>
          </cell>
          <cell r="P39">
            <v>0.4</v>
          </cell>
          <cell r="Q39">
            <v>5</v>
          </cell>
          <cell r="R39">
            <v>4</v>
          </cell>
          <cell r="S39">
            <v>15</v>
          </cell>
          <cell r="T39">
            <v>0.21052631578947367</v>
          </cell>
          <cell r="U39">
            <v>19</v>
          </cell>
        </row>
        <row r="40">
          <cell r="A40" t="str">
            <v>60</v>
          </cell>
          <cell r="B40">
            <v>19</v>
          </cell>
          <cell r="C40">
            <v>127</v>
          </cell>
          <cell r="D40">
            <v>0.13013698630136986</v>
          </cell>
          <cell r="E40">
            <v>146</v>
          </cell>
          <cell r="F40">
            <v>10</v>
          </cell>
          <cell r="G40">
            <v>120</v>
          </cell>
          <cell r="H40">
            <v>7.6923076923076927E-2</v>
          </cell>
          <cell r="I40">
            <v>130</v>
          </cell>
          <cell r="J40">
            <v>23</v>
          </cell>
          <cell r="K40">
            <v>134</v>
          </cell>
          <cell r="L40">
            <v>0.1464968152866242</v>
          </cell>
          <cell r="M40">
            <v>157</v>
          </cell>
          <cell r="N40">
            <v>22</v>
          </cell>
          <cell r="O40">
            <v>118</v>
          </cell>
          <cell r="P40">
            <v>0.15714285714285714</v>
          </cell>
          <cell r="Q40">
            <v>140</v>
          </cell>
          <cell r="R40">
            <v>12</v>
          </cell>
          <cell r="S40">
            <v>91</v>
          </cell>
          <cell r="T40">
            <v>0.11650485436893204</v>
          </cell>
          <cell r="U40">
            <v>103</v>
          </cell>
        </row>
        <row r="41">
          <cell r="A41" t="str">
            <v>61</v>
          </cell>
          <cell r="B41">
            <v>11</v>
          </cell>
          <cell r="C41">
            <v>76</v>
          </cell>
          <cell r="D41">
            <v>0.12643678160919541</v>
          </cell>
          <cell r="E41">
            <v>87</v>
          </cell>
          <cell r="F41">
            <v>12</v>
          </cell>
          <cell r="G41">
            <v>68</v>
          </cell>
          <cell r="H41">
            <v>0.15</v>
          </cell>
          <cell r="I41">
            <v>80</v>
          </cell>
          <cell r="J41">
            <v>16</v>
          </cell>
          <cell r="K41">
            <v>79</v>
          </cell>
          <cell r="L41">
            <v>0.16842105263157894</v>
          </cell>
          <cell r="M41">
            <v>95</v>
          </cell>
          <cell r="N41">
            <v>17</v>
          </cell>
          <cell r="O41">
            <v>91</v>
          </cell>
          <cell r="P41">
            <v>0.15740740740740741</v>
          </cell>
          <cell r="Q41">
            <v>108</v>
          </cell>
          <cell r="R41">
            <v>8</v>
          </cell>
          <cell r="S41">
            <v>57</v>
          </cell>
          <cell r="T41">
            <v>0.12307692307692308</v>
          </cell>
          <cell r="U41">
            <v>65</v>
          </cell>
        </row>
        <row r="42">
          <cell r="A42" t="str">
            <v>62</v>
          </cell>
          <cell r="B42">
            <v>11</v>
          </cell>
          <cell r="C42">
            <v>56</v>
          </cell>
          <cell r="D42">
            <v>0.16417910447761194</v>
          </cell>
          <cell r="E42">
            <v>67</v>
          </cell>
          <cell r="F42">
            <v>12</v>
          </cell>
          <cell r="G42">
            <v>58</v>
          </cell>
          <cell r="H42">
            <v>0.17142857142857143</v>
          </cell>
          <cell r="I42">
            <v>70</v>
          </cell>
          <cell r="J42">
            <v>11</v>
          </cell>
          <cell r="K42">
            <v>51</v>
          </cell>
          <cell r="L42">
            <v>0.17741935483870969</v>
          </cell>
          <cell r="M42">
            <v>62</v>
          </cell>
          <cell r="N42">
            <v>5</v>
          </cell>
          <cell r="O42">
            <v>34</v>
          </cell>
          <cell r="P42">
            <v>0.12820512820512819</v>
          </cell>
          <cell r="Q42">
            <v>39</v>
          </cell>
          <cell r="R42">
            <v>6</v>
          </cell>
          <cell r="S42">
            <v>48</v>
          </cell>
          <cell r="T42">
            <v>0.1111111111111111</v>
          </cell>
          <cell r="U42">
            <v>54</v>
          </cell>
        </row>
        <row r="43">
          <cell r="A43" t="str">
            <v>63</v>
          </cell>
          <cell r="B43">
            <v>15</v>
          </cell>
          <cell r="C43">
            <v>75</v>
          </cell>
          <cell r="D43">
            <v>0.16666666666666666</v>
          </cell>
          <cell r="E43">
            <v>90</v>
          </cell>
          <cell r="F43">
            <v>12</v>
          </cell>
          <cell r="G43">
            <v>77</v>
          </cell>
          <cell r="H43">
            <v>0.1348314606741573</v>
          </cell>
          <cell r="I43">
            <v>89</v>
          </cell>
          <cell r="J43">
            <v>5</v>
          </cell>
          <cell r="K43">
            <v>53</v>
          </cell>
          <cell r="L43">
            <v>8.6206896551724144E-2</v>
          </cell>
          <cell r="M43">
            <v>58</v>
          </cell>
          <cell r="N43">
            <v>14</v>
          </cell>
          <cell r="O43">
            <v>65</v>
          </cell>
          <cell r="P43">
            <v>0.17721518987341772</v>
          </cell>
          <cell r="Q43">
            <v>79</v>
          </cell>
          <cell r="R43">
            <v>12</v>
          </cell>
          <cell r="S43">
            <v>63</v>
          </cell>
          <cell r="T43">
            <v>0.16</v>
          </cell>
          <cell r="U43">
            <v>75</v>
          </cell>
        </row>
        <row r="44">
          <cell r="A44" t="str">
            <v>64</v>
          </cell>
          <cell r="B44">
            <v>14</v>
          </cell>
          <cell r="C44">
            <v>30</v>
          </cell>
          <cell r="D44">
            <v>0.31818181818181818</v>
          </cell>
          <cell r="E44">
            <v>44</v>
          </cell>
          <cell r="F44">
            <v>12</v>
          </cell>
          <cell r="G44">
            <v>23</v>
          </cell>
          <cell r="H44">
            <v>0.34285714285714286</v>
          </cell>
          <cell r="I44">
            <v>35</v>
          </cell>
          <cell r="J44">
            <v>13</v>
          </cell>
          <cell r="K44">
            <v>26</v>
          </cell>
          <cell r="L44">
            <v>0.33333333333333331</v>
          </cell>
          <cell r="M44">
            <v>39</v>
          </cell>
          <cell r="N44">
            <v>4</v>
          </cell>
          <cell r="O44">
            <v>24</v>
          </cell>
          <cell r="P44">
            <v>0.14285714285714285</v>
          </cell>
          <cell r="Q44">
            <v>28</v>
          </cell>
          <cell r="R44">
            <v>16</v>
          </cell>
          <cell r="S44">
            <v>24</v>
          </cell>
          <cell r="T44">
            <v>0.4</v>
          </cell>
          <cell r="U44">
            <v>40</v>
          </cell>
        </row>
        <row r="45">
          <cell r="A45" t="str">
            <v>65</v>
          </cell>
          <cell r="B45">
            <v>16</v>
          </cell>
          <cell r="C45">
            <v>22</v>
          </cell>
          <cell r="D45">
            <v>0.42105263157894735</v>
          </cell>
          <cell r="E45">
            <v>38</v>
          </cell>
          <cell r="F45">
            <v>22</v>
          </cell>
          <cell r="G45">
            <v>33</v>
          </cell>
          <cell r="H45">
            <v>0.4</v>
          </cell>
          <cell r="I45">
            <v>55</v>
          </cell>
          <cell r="J45">
            <v>26</v>
          </cell>
          <cell r="K45">
            <v>28</v>
          </cell>
          <cell r="L45">
            <v>0.48148148148148145</v>
          </cell>
          <cell r="M45">
            <v>54</v>
          </cell>
          <cell r="N45">
            <v>20</v>
          </cell>
          <cell r="O45">
            <v>39</v>
          </cell>
          <cell r="P45">
            <v>0.33898305084745761</v>
          </cell>
          <cell r="Q45">
            <v>59</v>
          </cell>
          <cell r="R45">
            <v>7</v>
          </cell>
          <cell r="S45">
            <v>15</v>
          </cell>
          <cell r="T45">
            <v>0.31818181818181818</v>
          </cell>
          <cell r="U45">
            <v>22</v>
          </cell>
        </row>
        <row r="46">
          <cell r="A46" t="str">
            <v>66</v>
          </cell>
          <cell r="B46">
            <v>16</v>
          </cell>
          <cell r="C46">
            <v>32</v>
          </cell>
          <cell r="D46">
            <v>0.33333333333333331</v>
          </cell>
          <cell r="E46">
            <v>48</v>
          </cell>
          <cell r="F46">
            <v>6</v>
          </cell>
          <cell r="G46">
            <v>17</v>
          </cell>
          <cell r="H46">
            <v>0.2608695652173913</v>
          </cell>
          <cell r="I46">
            <v>23</v>
          </cell>
          <cell r="J46">
            <v>17</v>
          </cell>
          <cell r="K46">
            <v>24</v>
          </cell>
          <cell r="L46">
            <v>0.41463414634146339</v>
          </cell>
          <cell r="M46">
            <v>41</v>
          </cell>
          <cell r="N46">
            <v>10</v>
          </cell>
          <cell r="O46">
            <v>19</v>
          </cell>
          <cell r="P46">
            <v>0.34482758620689657</v>
          </cell>
          <cell r="Q46">
            <v>29</v>
          </cell>
          <cell r="R46">
            <v>7</v>
          </cell>
          <cell r="S46">
            <v>13</v>
          </cell>
          <cell r="T46">
            <v>0.35</v>
          </cell>
          <cell r="U46">
            <v>20</v>
          </cell>
        </row>
        <row r="47">
          <cell r="A47" t="str">
            <v>67</v>
          </cell>
          <cell r="B47">
            <v>12</v>
          </cell>
          <cell r="C47">
            <v>32</v>
          </cell>
          <cell r="D47">
            <v>0.27272727272727271</v>
          </cell>
          <cell r="E47">
            <v>44</v>
          </cell>
          <cell r="F47">
            <v>3</v>
          </cell>
          <cell r="G47">
            <v>13</v>
          </cell>
          <cell r="H47">
            <v>0.1875</v>
          </cell>
          <cell r="I47">
            <v>16</v>
          </cell>
          <cell r="J47">
            <v>14</v>
          </cell>
          <cell r="K47">
            <v>32</v>
          </cell>
          <cell r="L47">
            <v>0.30434782608695654</v>
          </cell>
          <cell r="M47">
            <v>46</v>
          </cell>
          <cell r="N47">
            <v>6</v>
          </cell>
          <cell r="O47">
            <v>18</v>
          </cell>
          <cell r="P47">
            <v>0.25</v>
          </cell>
          <cell r="Q47">
            <v>24</v>
          </cell>
          <cell r="R47">
            <v>5</v>
          </cell>
          <cell r="S47">
            <v>8</v>
          </cell>
          <cell r="T47">
            <v>0.38461538461538464</v>
          </cell>
          <cell r="U47">
            <v>13</v>
          </cell>
        </row>
        <row r="48">
          <cell r="A48" t="str">
            <v>68</v>
          </cell>
          <cell r="B48">
            <v>4</v>
          </cell>
          <cell r="C48">
            <v>11</v>
          </cell>
          <cell r="D48">
            <v>0.26666666666666666</v>
          </cell>
          <cell r="E48">
            <v>15</v>
          </cell>
          <cell r="F48">
            <v>3</v>
          </cell>
          <cell r="G48">
            <v>9</v>
          </cell>
          <cell r="H48">
            <v>0.25</v>
          </cell>
          <cell r="I48">
            <v>12</v>
          </cell>
          <cell r="J48">
            <v>4</v>
          </cell>
          <cell r="K48">
            <v>5</v>
          </cell>
          <cell r="L48">
            <v>0.44444444444444442</v>
          </cell>
          <cell r="M48">
            <v>9</v>
          </cell>
          <cell r="N48">
            <v>3</v>
          </cell>
          <cell r="O48">
            <v>14</v>
          </cell>
          <cell r="P48">
            <v>0.17647058823529413</v>
          </cell>
          <cell r="Q48">
            <v>17</v>
          </cell>
          <cell r="R48">
            <v>7</v>
          </cell>
          <cell r="S48">
            <v>10</v>
          </cell>
          <cell r="T48">
            <v>0.41176470588235292</v>
          </cell>
          <cell r="U48">
            <v>17</v>
          </cell>
        </row>
        <row r="49">
          <cell r="A49" t="str">
            <v>69</v>
          </cell>
          <cell r="B49">
            <v>8</v>
          </cell>
          <cell r="C49">
            <v>17</v>
          </cell>
          <cell r="D49">
            <v>0.32</v>
          </cell>
          <cell r="E49">
            <v>25</v>
          </cell>
          <cell r="F49">
            <v>11</v>
          </cell>
          <cell r="G49">
            <v>12</v>
          </cell>
          <cell r="H49">
            <v>0.47826086956521741</v>
          </cell>
          <cell r="I49">
            <v>23</v>
          </cell>
          <cell r="J49">
            <v>10</v>
          </cell>
          <cell r="K49">
            <v>17</v>
          </cell>
          <cell r="L49">
            <v>0.37037037037037035</v>
          </cell>
          <cell r="M49">
            <v>27</v>
          </cell>
          <cell r="N49">
            <v>5</v>
          </cell>
          <cell r="O49">
            <v>9</v>
          </cell>
          <cell r="P49">
            <v>0.35714285714285715</v>
          </cell>
          <cell r="Q49">
            <v>14</v>
          </cell>
          <cell r="R49">
            <v>3</v>
          </cell>
          <cell r="S49">
            <v>9</v>
          </cell>
          <cell r="T49">
            <v>0.25</v>
          </cell>
          <cell r="U49">
            <v>12</v>
          </cell>
        </row>
        <row r="50">
          <cell r="A50" t="str">
            <v>70</v>
          </cell>
          <cell r="B50">
            <v>20</v>
          </cell>
          <cell r="C50">
            <v>19</v>
          </cell>
          <cell r="D50">
            <v>0.51282051282051277</v>
          </cell>
          <cell r="E50">
            <v>39</v>
          </cell>
          <cell r="F50">
            <v>5</v>
          </cell>
          <cell r="G50">
            <v>28</v>
          </cell>
          <cell r="H50">
            <v>0.15151515151515152</v>
          </cell>
          <cell r="I50">
            <v>33</v>
          </cell>
          <cell r="J50">
            <v>17</v>
          </cell>
          <cell r="K50">
            <v>26</v>
          </cell>
          <cell r="L50">
            <v>0.39534883720930231</v>
          </cell>
          <cell r="M50">
            <v>43</v>
          </cell>
          <cell r="N50">
            <v>24</v>
          </cell>
          <cell r="O50">
            <v>37</v>
          </cell>
          <cell r="P50">
            <v>0.39344262295081966</v>
          </cell>
          <cell r="Q50">
            <v>61</v>
          </cell>
          <cell r="R50">
            <v>27</v>
          </cell>
          <cell r="S50">
            <v>38</v>
          </cell>
          <cell r="T50">
            <v>0.41538461538461541</v>
          </cell>
          <cell r="U50">
            <v>65</v>
          </cell>
        </row>
        <row r="51">
          <cell r="A51" t="str">
            <v>71</v>
          </cell>
          <cell r="B51">
            <v>8</v>
          </cell>
          <cell r="C51">
            <v>22</v>
          </cell>
          <cell r="D51">
            <v>0.26666666666666666</v>
          </cell>
          <cell r="E51">
            <v>30</v>
          </cell>
          <cell r="F51">
            <v>11</v>
          </cell>
          <cell r="G51">
            <v>25</v>
          </cell>
          <cell r="H51">
            <v>0.30555555555555558</v>
          </cell>
          <cell r="I51">
            <v>36</v>
          </cell>
          <cell r="J51">
            <v>19</v>
          </cell>
          <cell r="K51">
            <v>25</v>
          </cell>
          <cell r="L51">
            <v>0.43181818181818182</v>
          </cell>
          <cell r="M51">
            <v>44</v>
          </cell>
          <cell r="N51">
            <v>14</v>
          </cell>
          <cell r="O51">
            <v>21</v>
          </cell>
          <cell r="P51">
            <v>0.4</v>
          </cell>
          <cell r="Q51">
            <v>35</v>
          </cell>
          <cell r="R51">
            <v>12</v>
          </cell>
          <cell r="S51">
            <v>7</v>
          </cell>
          <cell r="T51">
            <v>0.63157894736842102</v>
          </cell>
          <cell r="U51">
            <v>19</v>
          </cell>
        </row>
        <row r="52">
          <cell r="A52" t="str">
            <v>72</v>
          </cell>
          <cell r="B52">
            <v>2</v>
          </cell>
          <cell r="C52">
            <v>4</v>
          </cell>
          <cell r="D52">
            <v>0.33333333333333331</v>
          </cell>
          <cell r="E52">
            <v>6</v>
          </cell>
          <cell r="G52">
            <v>2</v>
          </cell>
          <cell r="H52">
            <v>0</v>
          </cell>
          <cell r="I52">
            <v>2</v>
          </cell>
          <cell r="J52">
            <v>7</v>
          </cell>
          <cell r="K52">
            <v>19</v>
          </cell>
          <cell r="L52">
            <v>0.26923076923076922</v>
          </cell>
          <cell r="M52">
            <v>26</v>
          </cell>
          <cell r="S52">
            <v>5</v>
          </cell>
          <cell r="T52">
            <v>0</v>
          </cell>
          <cell r="U52">
            <v>5</v>
          </cell>
        </row>
        <row r="53">
          <cell r="A53" t="str">
            <v>73</v>
          </cell>
          <cell r="B53">
            <v>5</v>
          </cell>
          <cell r="C53">
            <v>5</v>
          </cell>
          <cell r="D53">
            <v>0.5</v>
          </cell>
          <cell r="E53">
            <v>10</v>
          </cell>
          <cell r="F53">
            <v>1</v>
          </cell>
          <cell r="G53">
            <v>2</v>
          </cell>
          <cell r="H53">
            <v>0.33333333333333331</v>
          </cell>
          <cell r="I53">
            <v>3</v>
          </cell>
          <cell r="K53">
            <v>2</v>
          </cell>
          <cell r="L53">
            <v>0</v>
          </cell>
          <cell r="M53">
            <v>2</v>
          </cell>
          <cell r="O53">
            <v>3</v>
          </cell>
          <cell r="P53">
            <v>0</v>
          </cell>
          <cell r="Q53">
            <v>3</v>
          </cell>
          <cell r="R53">
            <v>1</v>
          </cell>
          <cell r="S53">
            <v>2</v>
          </cell>
          <cell r="T53">
            <v>0.33333333333333331</v>
          </cell>
          <cell r="U53">
            <v>3</v>
          </cell>
        </row>
        <row r="54">
          <cell r="A54" t="str">
            <v>74</v>
          </cell>
          <cell r="B54">
            <v>5</v>
          </cell>
          <cell r="C54">
            <v>25</v>
          </cell>
          <cell r="D54">
            <v>0.16666666666666666</v>
          </cell>
          <cell r="E54">
            <v>30</v>
          </cell>
          <cell r="F54">
            <v>8</v>
          </cell>
          <cell r="G54">
            <v>29</v>
          </cell>
          <cell r="H54">
            <v>0.21621621621621623</v>
          </cell>
          <cell r="I54">
            <v>37</v>
          </cell>
          <cell r="J54">
            <v>4</v>
          </cell>
          <cell r="K54">
            <v>27</v>
          </cell>
          <cell r="L54">
            <v>0.12903225806451613</v>
          </cell>
          <cell r="M54">
            <v>31</v>
          </cell>
          <cell r="N54">
            <v>7</v>
          </cell>
          <cell r="O54">
            <v>13</v>
          </cell>
          <cell r="P54">
            <v>0.35</v>
          </cell>
          <cell r="Q54">
            <v>20</v>
          </cell>
          <cell r="R54">
            <v>2</v>
          </cell>
          <cell r="S54">
            <v>14</v>
          </cell>
          <cell r="T54">
            <v>0.125</v>
          </cell>
          <cell r="U54">
            <v>16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G55">
            <v>1</v>
          </cell>
          <cell r="H55">
            <v>0</v>
          </cell>
          <cell r="I55">
            <v>1</v>
          </cell>
          <cell r="N55">
            <v>1</v>
          </cell>
          <cell r="O55">
            <v>2</v>
          </cell>
          <cell r="P55">
            <v>0.33333333333333331</v>
          </cell>
          <cell r="Q55">
            <v>3</v>
          </cell>
          <cell r="S55">
            <v>1</v>
          </cell>
          <cell r="T55">
            <v>0</v>
          </cell>
          <cell r="U55">
            <v>1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O56">
            <v>2</v>
          </cell>
          <cell r="P56">
            <v>0</v>
          </cell>
          <cell r="Q56">
            <v>2</v>
          </cell>
        </row>
        <row r="57">
          <cell r="A57" t="str">
            <v>85</v>
          </cell>
          <cell r="B57">
            <v>1</v>
          </cell>
          <cell r="C57">
            <v>7</v>
          </cell>
          <cell r="D57">
            <v>0.125</v>
          </cell>
          <cell r="E57">
            <v>8</v>
          </cell>
          <cell r="F57">
            <v>4</v>
          </cell>
          <cell r="G57">
            <v>8</v>
          </cell>
          <cell r="H57">
            <v>0.33333333333333331</v>
          </cell>
          <cell r="I57">
            <v>12</v>
          </cell>
          <cell r="J57">
            <v>5</v>
          </cell>
          <cell r="K57">
            <v>8</v>
          </cell>
          <cell r="L57">
            <v>0.38461538461538464</v>
          </cell>
          <cell r="M57">
            <v>13</v>
          </cell>
          <cell r="N57">
            <v>8</v>
          </cell>
          <cell r="O57">
            <v>7</v>
          </cell>
          <cell r="P57">
            <v>0.53333333333333333</v>
          </cell>
          <cell r="Q57">
            <v>15</v>
          </cell>
          <cell r="R57">
            <v>3</v>
          </cell>
          <cell r="S57">
            <v>13</v>
          </cell>
          <cell r="T57">
            <v>0.1875</v>
          </cell>
          <cell r="U57">
            <v>16</v>
          </cell>
        </row>
        <row r="58">
          <cell r="A58" t="str">
            <v>86</v>
          </cell>
          <cell r="B58">
            <v>5</v>
          </cell>
          <cell r="C58">
            <v>5</v>
          </cell>
          <cell r="D58">
            <v>0.5</v>
          </cell>
          <cell r="E58">
            <v>10</v>
          </cell>
          <cell r="F58">
            <v>10</v>
          </cell>
          <cell r="G58">
            <v>10</v>
          </cell>
          <cell r="H58">
            <v>0.5</v>
          </cell>
          <cell r="I58">
            <v>20</v>
          </cell>
          <cell r="J58">
            <v>13</v>
          </cell>
          <cell r="K58">
            <v>15</v>
          </cell>
          <cell r="L58">
            <v>0.4642857142857143</v>
          </cell>
          <cell r="M58">
            <v>28</v>
          </cell>
          <cell r="N58">
            <v>6</v>
          </cell>
          <cell r="O58">
            <v>18</v>
          </cell>
          <cell r="P58">
            <v>0.25</v>
          </cell>
          <cell r="Q58">
            <v>24</v>
          </cell>
          <cell r="R58">
            <v>2</v>
          </cell>
          <cell r="S58">
            <v>10</v>
          </cell>
          <cell r="T58">
            <v>0.16666666666666666</v>
          </cell>
          <cell r="U58">
            <v>12</v>
          </cell>
        </row>
        <row r="59">
          <cell r="A59" t="str">
            <v>87</v>
          </cell>
          <cell r="B59">
            <v>5</v>
          </cell>
          <cell r="C59">
            <v>11</v>
          </cell>
          <cell r="D59">
            <v>0.3125</v>
          </cell>
          <cell r="E59">
            <v>16</v>
          </cell>
          <cell r="F59">
            <v>1</v>
          </cell>
          <cell r="G59">
            <v>3</v>
          </cell>
          <cell r="H59">
            <v>0.25</v>
          </cell>
          <cell r="I59">
            <v>4</v>
          </cell>
          <cell r="J59">
            <v>4</v>
          </cell>
          <cell r="K59">
            <v>6</v>
          </cell>
          <cell r="L59">
            <v>0.4</v>
          </cell>
          <cell r="M59">
            <v>10</v>
          </cell>
          <cell r="N59">
            <v>4</v>
          </cell>
          <cell r="O59">
            <v>4</v>
          </cell>
          <cell r="P59">
            <v>0.5</v>
          </cell>
          <cell r="Q59">
            <v>8</v>
          </cell>
          <cell r="R59">
            <v>7</v>
          </cell>
          <cell r="S59">
            <v>7</v>
          </cell>
          <cell r="T59">
            <v>0.5</v>
          </cell>
          <cell r="U59">
            <v>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26</v>
          </cell>
          <cell r="C64">
            <v>49</v>
          </cell>
          <cell r="D64">
            <v>0.34666666666666668</v>
          </cell>
          <cell r="E64">
            <v>75</v>
          </cell>
          <cell r="F64">
            <v>23</v>
          </cell>
          <cell r="G64">
            <v>59</v>
          </cell>
          <cell r="H64">
            <v>0.28048780487804881</v>
          </cell>
          <cell r="I64">
            <v>82</v>
          </cell>
          <cell r="J64">
            <v>23</v>
          </cell>
          <cell r="K64">
            <v>50</v>
          </cell>
          <cell r="L64">
            <v>0.31506849315068491</v>
          </cell>
          <cell r="M64">
            <v>73</v>
          </cell>
          <cell r="N64">
            <v>67</v>
          </cell>
          <cell r="O64">
            <v>111</v>
          </cell>
          <cell r="P64">
            <v>0.37640449438202245</v>
          </cell>
          <cell r="Q64">
            <v>178</v>
          </cell>
          <cell r="R64">
            <v>31</v>
          </cell>
          <cell r="S64">
            <v>59</v>
          </cell>
          <cell r="T64">
            <v>0.34444444444444444</v>
          </cell>
          <cell r="U64">
            <v>90</v>
          </cell>
          <cell r="V64">
            <v>498</v>
          </cell>
        </row>
        <row r="65">
          <cell r="A65" t="str">
            <v>02</v>
          </cell>
          <cell r="B65">
            <v>19</v>
          </cell>
          <cell r="C65">
            <v>46</v>
          </cell>
          <cell r="D65">
            <v>0.29230769230769232</v>
          </cell>
          <cell r="E65">
            <v>65</v>
          </cell>
          <cell r="F65">
            <v>16</v>
          </cell>
          <cell r="G65">
            <v>51</v>
          </cell>
          <cell r="H65">
            <v>0.23880597014925373</v>
          </cell>
          <cell r="I65">
            <v>67</v>
          </cell>
          <cell r="J65">
            <v>21</v>
          </cell>
          <cell r="K65">
            <v>60</v>
          </cell>
          <cell r="L65">
            <v>0.25925925925925924</v>
          </cell>
          <cell r="M65">
            <v>81</v>
          </cell>
          <cell r="N65">
            <v>25</v>
          </cell>
          <cell r="O65">
            <v>63</v>
          </cell>
          <cell r="P65">
            <v>0.28409090909090912</v>
          </cell>
          <cell r="Q65">
            <v>88</v>
          </cell>
          <cell r="R65">
            <v>9</v>
          </cell>
          <cell r="S65">
            <v>42</v>
          </cell>
          <cell r="T65">
            <v>0.17647058823529413</v>
          </cell>
          <cell r="U65">
            <v>51</v>
          </cell>
          <cell r="V65">
            <v>352</v>
          </cell>
        </row>
        <row r="66">
          <cell r="A66" t="str">
            <v>03</v>
          </cell>
          <cell r="B66">
            <v>163</v>
          </cell>
          <cell r="C66">
            <v>140</v>
          </cell>
          <cell r="D66">
            <v>0.53795379537953791</v>
          </cell>
          <cell r="E66">
            <v>303</v>
          </cell>
          <cell r="F66">
            <v>170</v>
          </cell>
          <cell r="G66">
            <v>144</v>
          </cell>
          <cell r="H66">
            <v>0.54140127388535031</v>
          </cell>
          <cell r="I66">
            <v>314</v>
          </cell>
          <cell r="J66">
            <v>157</v>
          </cell>
          <cell r="K66">
            <v>145</v>
          </cell>
          <cell r="L66">
            <v>0.51986754966887416</v>
          </cell>
          <cell r="M66">
            <v>302</v>
          </cell>
          <cell r="N66">
            <v>178</v>
          </cell>
          <cell r="O66">
            <v>148</v>
          </cell>
          <cell r="P66">
            <v>0.54601226993865026</v>
          </cell>
          <cell r="Q66">
            <v>326</v>
          </cell>
          <cell r="R66">
            <v>164</v>
          </cell>
          <cell r="S66">
            <v>145</v>
          </cell>
          <cell r="T66">
            <v>0.53074433656957931</v>
          </cell>
          <cell r="U66">
            <v>309</v>
          </cell>
          <cell r="V66">
            <v>1554</v>
          </cell>
        </row>
        <row r="67">
          <cell r="A67" t="str">
            <v>04</v>
          </cell>
          <cell r="B67">
            <v>138</v>
          </cell>
          <cell r="C67">
            <v>262</v>
          </cell>
          <cell r="D67">
            <v>0.34499999999999997</v>
          </cell>
          <cell r="E67">
            <v>400</v>
          </cell>
          <cell r="F67">
            <v>153</v>
          </cell>
          <cell r="G67">
            <v>280</v>
          </cell>
          <cell r="H67">
            <v>0.35334872979214782</v>
          </cell>
          <cell r="I67">
            <v>433</v>
          </cell>
          <cell r="J67">
            <v>166</v>
          </cell>
          <cell r="K67">
            <v>332</v>
          </cell>
          <cell r="L67">
            <v>0.33333333333333331</v>
          </cell>
          <cell r="M67">
            <v>498</v>
          </cell>
          <cell r="N67">
            <v>162</v>
          </cell>
          <cell r="O67">
            <v>294</v>
          </cell>
          <cell r="P67">
            <v>0.35526315789473684</v>
          </cell>
          <cell r="Q67">
            <v>456</v>
          </cell>
          <cell r="R67">
            <v>163</v>
          </cell>
          <cell r="S67">
            <v>284</v>
          </cell>
          <cell r="T67">
            <v>0.36465324384787473</v>
          </cell>
          <cell r="U67">
            <v>447</v>
          </cell>
          <cell r="V67">
            <v>2234</v>
          </cell>
        </row>
        <row r="68">
          <cell r="A68" t="str">
            <v>05</v>
          </cell>
          <cell r="B68">
            <v>82</v>
          </cell>
          <cell r="C68">
            <v>394</v>
          </cell>
          <cell r="D68">
            <v>0.17226890756302521</v>
          </cell>
          <cell r="E68">
            <v>476</v>
          </cell>
          <cell r="F68">
            <v>67</v>
          </cell>
          <cell r="G68">
            <v>342</v>
          </cell>
          <cell r="H68">
            <v>0.16381418092909536</v>
          </cell>
          <cell r="I68">
            <v>409</v>
          </cell>
          <cell r="J68">
            <v>86</v>
          </cell>
          <cell r="K68">
            <v>429</v>
          </cell>
          <cell r="L68">
            <v>0.16699029126213591</v>
          </cell>
          <cell r="M68">
            <v>515</v>
          </cell>
          <cell r="N68">
            <v>93</v>
          </cell>
          <cell r="O68">
            <v>407</v>
          </cell>
          <cell r="P68">
            <v>0.186</v>
          </cell>
          <cell r="Q68">
            <v>500</v>
          </cell>
          <cell r="R68">
            <v>91</v>
          </cell>
          <cell r="S68">
            <v>364</v>
          </cell>
          <cell r="T68">
            <v>0.2</v>
          </cell>
          <cell r="U68">
            <v>455</v>
          </cell>
          <cell r="V68">
            <v>2355</v>
          </cell>
        </row>
        <row r="69">
          <cell r="A69" t="str">
            <v>06</v>
          </cell>
          <cell r="B69">
            <v>35</v>
          </cell>
          <cell r="C69">
            <v>151</v>
          </cell>
          <cell r="D69">
            <v>0.18817204301075269</v>
          </cell>
          <cell r="E69">
            <v>186</v>
          </cell>
          <cell r="F69">
            <v>23</v>
          </cell>
          <cell r="G69">
            <v>123</v>
          </cell>
          <cell r="H69">
            <v>0.15753424657534246</v>
          </cell>
          <cell r="I69">
            <v>146</v>
          </cell>
          <cell r="J69">
            <v>29</v>
          </cell>
          <cell r="K69">
            <v>155</v>
          </cell>
          <cell r="L69">
            <v>0.15760869565217392</v>
          </cell>
          <cell r="M69">
            <v>184</v>
          </cell>
          <cell r="N69">
            <v>25</v>
          </cell>
          <cell r="O69">
            <v>171</v>
          </cell>
          <cell r="P69">
            <v>0.12755102040816327</v>
          </cell>
          <cell r="Q69">
            <v>196</v>
          </cell>
          <cell r="R69">
            <v>23</v>
          </cell>
          <cell r="S69">
            <v>108</v>
          </cell>
          <cell r="T69">
            <v>0.17557251908396945</v>
          </cell>
          <cell r="U69">
            <v>131</v>
          </cell>
          <cell r="V69">
            <v>843</v>
          </cell>
        </row>
        <row r="70">
          <cell r="A70" t="str">
            <v>07</v>
          </cell>
          <cell r="B70">
            <v>62</v>
          </cell>
          <cell r="C70">
            <v>119</v>
          </cell>
          <cell r="D70">
            <v>0.34254143646408841</v>
          </cell>
          <cell r="E70">
            <v>181</v>
          </cell>
          <cell r="F70">
            <v>42</v>
          </cell>
          <cell r="G70">
            <v>101</v>
          </cell>
          <cell r="H70">
            <v>0.2937062937062937</v>
          </cell>
          <cell r="I70">
            <v>143</v>
          </cell>
          <cell r="J70">
            <v>35</v>
          </cell>
          <cell r="K70">
            <v>126</v>
          </cell>
          <cell r="L70">
            <v>0.21739130434782608</v>
          </cell>
          <cell r="M70">
            <v>161</v>
          </cell>
          <cell r="N70">
            <v>41</v>
          </cell>
          <cell r="O70">
            <v>113</v>
          </cell>
          <cell r="P70">
            <v>0.26623376623376621</v>
          </cell>
          <cell r="Q70">
            <v>154</v>
          </cell>
          <cell r="R70">
            <v>20</v>
          </cell>
          <cell r="S70">
            <v>74</v>
          </cell>
          <cell r="T70">
            <v>0.21276595744680851</v>
          </cell>
          <cell r="U70">
            <v>94</v>
          </cell>
          <cell r="V70">
            <v>733</v>
          </cell>
        </row>
        <row r="71">
          <cell r="A71" t="str">
            <v>08</v>
          </cell>
          <cell r="B71">
            <v>12</v>
          </cell>
          <cell r="C71">
            <v>67</v>
          </cell>
          <cell r="D71">
            <v>0.15189873417721519</v>
          </cell>
          <cell r="E71">
            <v>79</v>
          </cell>
          <cell r="F71">
            <v>9</v>
          </cell>
          <cell r="G71">
            <v>46</v>
          </cell>
          <cell r="H71">
            <v>0.16363636363636364</v>
          </cell>
          <cell r="I71">
            <v>55</v>
          </cell>
          <cell r="J71">
            <v>15</v>
          </cell>
          <cell r="K71">
            <v>69</v>
          </cell>
          <cell r="L71">
            <v>0.17857142857142858</v>
          </cell>
          <cell r="M71">
            <v>84</v>
          </cell>
          <cell r="N71">
            <v>9</v>
          </cell>
          <cell r="O71">
            <v>44</v>
          </cell>
          <cell r="P71">
            <v>0.16981132075471697</v>
          </cell>
          <cell r="Q71">
            <v>53</v>
          </cell>
          <cell r="R71">
            <v>23</v>
          </cell>
          <cell r="S71">
            <v>68</v>
          </cell>
          <cell r="T71">
            <v>0.25274725274725274</v>
          </cell>
          <cell r="U71">
            <v>91</v>
          </cell>
          <cell r="V71">
            <v>362</v>
          </cell>
        </row>
        <row r="72">
          <cell r="A72" t="str">
            <v>09</v>
          </cell>
          <cell r="B72">
            <v>52</v>
          </cell>
          <cell r="C72">
            <v>296</v>
          </cell>
          <cell r="D72">
            <v>0.14942528735632185</v>
          </cell>
          <cell r="E72">
            <v>348</v>
          </cell>
          <cell r="F72">
            <v>45</v>
          </cell>
          <cell r="G72">
            <v>296</v>
          </cell>
          <cell r="H72">
            <v>0.13196480938416422</v>
          </cell>
          <cell r="I72">
            <v>341</v>
          </cell>
          <cell r="J72">
            <v>53</v>
          </cell>
          <cell r="K72">
            <v>291</v>
          </cell>
          <cell r="L72">
            <v>0.15406976744186046</v>
          </cell>
          <cell r="M72">
            <v>344</v>
          </cell>
          <cell r="N72">
            <v>51</v>
          </cell>
          <cell r="O72">
            <v>286</v>
          </cell>
          <cell r="P72">
            <v>0.1513353115727003</v>
          </cell>
          <cell r="Q72">
            <v>337</v>
          </cell>
          <cell r="R72">
            <v>36</v>
          </cell>
          <cell r="S72">
            <v>242</v>
          </cell>
          <cell r="T72">
            <v>0.12949640287769784</v>
          </cell>
          <cell r="U72">
            <v>278</v>
          </cell>
          <cell r="V72">
            <v>1648</v>
          </cell>
        </row>
        <row r="73">
          <cell r="A73" t="str">
            <v>10</v>
          </cell>
          <cell r="B73">
            <v>64</v>
          </cell>
          <cell r="C73">
            <v>128</v>
          </cell>
          <cell r="D73">
            <v>0.33333333333333331</v>
          </cell>
          <cell r="E73">
            <v>192</v>
          </cell>
          <cell r="F73">
            <v>54</v>
          </cell>
          <cell r="G73">
            <v>94</v>
          </cell>
          <cell r="H73">
            <v>0.36486486486486486</v>
          </cell>
          <cell r="I73">
            <v>148</v>
          </cell>
          <cell r="J73">
            <v>76</v>
          </cell>
          <cell r="K73">
            <v>119</v>
          </cell>
          <cell r="L73">
            <v>0.38974358974358975</v>
          </cell>
          <cell r="M73">
            <v>195</v>
          </cell>
          <cell r="N73">
            <v>43</v>
          </cell>
          <cell r="O73">
            <v>107</v>
          </cell>
          <cell r="P73">
            <v>0.28666666666666668</v>
          </cell>
          <cell r="Q73">
            <v>150</v>
          </cell>
          <cell r="R73">
            <v>43</v>
          </cell>
          <cell r="S73">
            <v>70</v>
          </cell>
          <cell r="T73">
            <v>0.38053097345132741</v>
          </cell>
          <cell r="U73">
            <v>113</v>
          </cell>
          <cell r="V73">
            <v>798</v>
          </cell>
        </row>
        <row r="74">
          <cell r="A74" t="str">
            <v>11</v>
          </cell>
          <cell r="B74">
            <v>11</v>
          </cell>
          <cell r="C74">
            <v>23</v>
          </cell>
          <cell r="D74">
            <v>0.3235294117647059</v>
          </cell>
          <cell r="E74">
            <v>34</v>
          </cell>
          <cell r="F74">
            <v>15</v>
          </cell>
          <cell r="G74">
            <v>21</v>
          </cell>
          <cell r="H74">
            <v>0.41666666666666669</v>
          </cell>
          <cell r="I74">
            <v>36</v>
          </cell>
          <cell r="J74">
            <v>21</v>
          </cell>
          <cell r="K74">
            <v>28</v>
          </cell>
          <cell r="L74">
            <v>0.42857142857142855</v>
          </cell>
          <cell r="M74">
            <v>49</v>
          </cell>
          <cell r="N74">
            <v>18</v>
          </cell>
          <cell r="O74">
            <v>27</v>
          </cell>
          <cell r="P74">
            <v>0.4</v>
          </cell>
          <cell r="Q74">
            <v>45</v>
          </cell>
          <cell r="R74">
            <v>12</v>
          </cell>
          <cell r="S74">
            <v>29</v>
          </cell>
          <cell r="T74">
            <v>0.29268292682926828</v>
          </cell>
          <cell r="U74">
            <v>41</v>
          </cell>
          <cell r="V74">
            <v>205</v>
          </cell>
        </row>
        <row r="75">
          <cell r="A75" t="str">
            <v>12</v>
          </cell>
          <cell r="B75">
            <v>40</v>
          </cell>
          <cell r="C75">
            <v>74</v>
          </cell>
          <cell r="D75">
            <v>0.35087719298245612</v>
          </cell>
          <cell r="E75">
            <v>114</v>
          </cell>
          <cell r="F75">
            <v>25</v>
          </cell>
          <cell r="G75">
            <v>78</v>
          </cell>
          <cell r="H75">
            <v>0.24271844660194175</v>
          </cell>
          <cell r="I75">
            <v>103</v>
          </cell>
          <cell r="J75">
            <v>47</v>
          </cell>
          <cell r="K75">
            <v>97</v>
          </cell>
          <cell r="L75">
            <v>0.3263888888888889</v>
          </cell>
          <cell r="M75">
            <v>144</v>
          </cell>
          <cell r="N75">
            <v>44</v>
          </cell>
          <cell r="O75">
            <v>72</v>
          </cell>
          <cell r="P75">
            <v>0.37931034482758619</v>
          </cell>
          <cell r="Q75">
            <v>116</v>
          </cell>
          <cell r="R75">
            <v>41</v>
          </cell>
          <cell r="S75">
            <v>62</v>
          </cell>
          <cell r="T75">
            <v>0.39805825242718446</v>
          </cell>
          <cell r="U75">
            <v>103</v>
          </cell>
          <cell r="V75">
            <v>580</v>
          </cell>
        </row>
        <row r="76">
          <cell r="A76" t="str">
            <v>Théologie</v>
          </cell>
          <cell r="C76">
            <v>2</v>
          </cell>
          <cell r="D76">
            <v>0</v>
          </cell>
          <cell r="E76">
            <v>2</v>
          </cell>
          <cell r="G76">
            <v>1</v>
          </cell>
          <cell r="H76">
            <v>0</v>
          </cell>
          <cell r="I76">
            <v>1</v>
          </cell>
          <cell r="L76" t="e">
            <v>#DIV/0!</v>
          </cell>
          <cell r="N76">
            <v>1</v>
          </cell>
          <cell r="O76">
            <v>4</v>
          </cell>
          <cell r="P76">
            <v>0.2</v>
          </cell>
          <cell r="Q76">
            <v>5</v>
          </cell>
          <cell r="S76">
            <v>1</v>
          </cell>
          <cell r="T76">
            <v>0</v>
          </cell>
          <cell r="U76">
            <v>1</v>
          </cell>
          <cell r="V76">
            <v>9</v>
          </cell>
        </row>
        <row r="80">
          <cell r="B80" t="str">
            <v>2009</v>
          </cell>
          <cell r="E80" t="str">
            <v>Total 2009</v>
          </cell>
          <cell r="F80" t="str">
            <v>2010</v>
          </cell>
          <cell r="I80" t="str">
            <v>Total 2010</v>
          </cell>
          <cell r="J80" t="str">
            <v>2011</v>
          </cell>
          <cell r="M80" t="str">
            <v>Total 2011</v>
          </cell>
          <cell r="N80" t="str">
            <v>2012</v>
          </cell>
          <cell r="Q80" t="str">
            <v>Total 2012</v>
          </cell>
          <cell r="R80" t="str">
            <v>2013</v>
          </cell>
          <cell r="U80" t="str">
            <v>Total 2013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45</v>
          </cell>
          <cell r="C82">
            <v>95</v>
          </cell>
          <cell r="D82">
            <v>0.32142857142857145</v>
          </cell>
          <cell r="E82">
            <v>140</v>
          </cell>
          <cell r="F82">
            <v>39</v>
          </cell>
          <cell r="G82">
            <v>110</v>
          </cell>
          <cell r="H82">
            <v>0.26174496644295303</v>
          </cell>
          <cell r="I82">
            <v>149</v>
          </cell>
          <cell r="J82">
            <v>44</v>
          </cell>
          <cell r="K82">
            <v>110</v>
          </cell>
          <cell r="L82">
            <v>0.2857142857142857</v>
          </cell>
          <cell r="M82">
            <v>154</v>
          </cell>
          <cell r="N82">
            <v>92</v>
          </cell>
          <cell r="O82">
            <v>174</v>
          </cell>
          <cell r="P82">
            <v>0.34586466165413532</v>
          </cell>
          <cell r="Q82">
            <v>266</v>
          </cell>
          <cell r="R82">
            <v>40</v>
          </cell>
          <cell r="S82">
            <v>101</v>
          </cell>
          <cell r="T82">
            <v>0.28368794326241137</v>
          </cell>
          <cell r="U82">
            <v>141</v>
          </cell>
        </row>
        <row r="83">
          <cell r="A83" t="str">
            <v>Lettres</v>
          </cell>
          <cell r="B83">
            <v>295</v>
          </cell>
          <cell r="C83">
            <v>400</v>
          </cell>
          <cell r="D83">
            <v>0.42446043165467628</v>
          </cell>
          <cell r="E83">
            <v>695</v>
          </cell>
          <cell r="F83">
            <v>317</v>
          </cell>
          <cell r="G83">
            <v>411</v>
          </cell>
          <cell r="H83">
            <v>0.43543956043956045</v>
          </cell>
          <cell r="I83">
            <v>728</v>
          </cell>
          <cell r="J83">
            <v>313</v>
          </cell>
          <cell r="K83">
            <v>468</v>
          </cell>
          <cell r="L83">
            <v>0.40076824583866838</v>
          </cell>
          <cell r="M83">
            <v>781</v>
          </cell>
          <cell r="N83">
            <v>361</v>
          </cell>
          <cell r="O83">
            <v>488</v>
          </cell>
          <cell r="P83">
            <v>0.42520612485276799</v>
          </cell>
          <cell r="Q83">
            <v>849</v>
          </cell>
          <cell r="R83">
            <v>320</v>
          </cell>
          <cell r="S83">
            <v>418</v>
          </cell>
          <cell r="T83">
            <v>0.43360433604336046</v>
          </cell>
          <cell r="U83">
            <v>738</v>
          </cell>
        </row>
        <row r="84">
          <cell r="A84" t="str">
            <v>Pharmacie</v>
          </cell>
          <cell r="B84">
            <v>11</v>
          </cell>
          <cell r="C84">
            <v>23</v>
          </cell>
          <cell r="D84">
            <v>0.3235294117647059</v>
          </cell>
          <cell r="E84">
            <v>34</v>
          </cell>
          <cell r="F84">
            <v>15</v>
          </cell>
          <cell r="G84">
            <v>21</v>
          </cell>
          <cell r="H84">
            <v>0.41666666666666669</v>
          </cell>
          <cell r="I84">
            <v>36</v>
          </cell>
          <cell r="J84">
            <v>21</v>
          </cell>
          <cell r="K84">
            <v>28</v>
          </cell>
          <cell r="L84">
            <v>0.42857142857142855</v>
          </cell>
          <cell r="M84">
            <v>49</v>
          </cell>
          <cell r="N84">
            <v>18</v>
          </cell>
          <cell r="O84">
            <v>27</v>
          </cell>
          <cell r="P84">
            <v>0.4</v>
          </cell>
          <cell r="Q84">
            <v>45</v>
          </cell>
          <cell r="R84">
            <v>12</v>
          </cell>
          <cell r="S84">
            <v>29</v>
          </cell>
          <cell r="T84">
            <v>0.29268292682926828</v>
          </cell>
          <cell r="U84">
            <v>41</v>
          </cell>
        </row>
        <row r="85">
          <cell r="A85" t="str">
            <v>Sciences</v>
          </cell>
          <cell r="B85">
            <v>329</v>
          </cell>
          <cell r="C85">
            <v>1118</v>
          </cell>
          <cell r="D85">
            <v>0.22736696613683482</v>
          </cell>
          <cell r="E85">
            <v>1447</v>
          </cell>
          <cell r="F85">
            <v>253</v>
          </cell>
          <cell r="G85">
            <v>1018</v>
          </cell>
          <cell r="H85">
            <v>0.19905586152635721</v>
          </cell>
          <cell r="I85">
            <v>1271</v>
          </cell>
          <cell r="J85">
            <v>329</v>
          </cell>
          <cell r="K85">
            <v>1187</v>
          </cell>
          <cell r="L85">
            <v>0.21701846965699209</v>
          </cell>
          <cell r="M85">
            <v>1516</v>
          </cell>
          <cell r="N85">
            <v>252</v>
          </cell>
          <cell r="O85">
            <v>1050</v>
          </cell>
          <cell r="P85">
            <v>0.19354838709677419</v>
          </cell>
          <cell r="Q85">
            <v>1302</v>
          </cell>
          <cell r="R85">
            <v>272</v>
          </cell>
          <cell r="S85">
            <v>929</v>
          </cell>
          <cell r="T85">
            <v>0.22647793505412156</v>
          </cell>
          <cell r="U85">
            <v>1201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26</v>
          </cell>
          <cell r="C3">
            <v>25</v>
          </cell>
          <cell r="D3">
            <v>16</v>
          </cell>
          <cell r="E3">
            <v>27</v>
          </cell>
          <cell r="F3">
            <v>19</v>
          </cell>
          <cell r="G3">
            <v>12</v>
          </cell>
          <cell r="H3">
            <v>17</v>
          </cell>
          <cell r="I3">
            <v>18</v>
          </cell>
          <cell r="J3">
            <v>14</v>
          </cell>
          <cell r="K3">
            <v>16</v>
          </cell>
          <cell r="N3" t="str">
            <v>01</v>
          </cell>
          <cell r="O3">
            <v>45</v>
          </cell>
          <cell r="P3">
            <v>40</v>
          </cell>
          <cell r="Q3">
            <v>35</v>
          </cell>
          <cell r="R3">
            <v>44</v>
          </cell>
          <cell r="S3">
            <v>33</v>
          </cell>
          <cell r="T3">
            <v>34</v>
          </cell>
          <cell r="U3">
            <v>37</v>
          </cell>
          <cell r="V3">
            <v>44</v>
          </cell>
          <cell r="W3">
            <v>32</v>
          </cell>
          <cell r="X3">
            <v>33</v>
          </cell>
        </row>
        <row r="4">
          <cell r="A4" t="str">
            <v>02</v>
          </cell>
          <cell r="B4">
            <v>13</v>
          </cell>
          <cell r="C4">
            <v>13</v>
          </cell>
          <cell r="D4">
            <v>15</v>
          </cell>
          <cell r="E4">
            <v>15</v>
          </cell>
          <cell r="F4">
            <v>11</v>
          </cell>
          <cell r="G4">
            <v>15</v>
          </cell>
          <cell r="H4">
            <v>18</v>
          </cell>
          <cell r="I4">
            <v>16</v>
          </cell>
          <cell r="J4">
            <v>14</v>
          </cell>
          <cell r="K4">
            <v>11</v>
          </cell>
          <cell r="N4" t="str">
            <v>02</v>
          </cell>
          <cell r="O4">
            <v>40</v>
          </cell>
          <cell r="P4">
            <v>43</v>
          </cell>
          <cell r="Q4">
            <v>46</v>
          </cell>
          <cell r="R4">
            <v>38</v>
          </cell>
          <cell r="S4">
            <v>52</v>
          </cell>
          <cell r="T4">
            <v>23</v>
          </cell>
          <cell r="U4">
            <v>24</v>
          </cell>
          <cell r="V4">
            <v>26</v>
          </cell>
          <cell r="W4">
            <v>26</v>
          </cell>
          <cell r="X4">
            <v>30</v>
          </cell>
        </row>
        <row r="5">
          <cell r="A5" t="str">
            <v>03</v>
          </cell>
          <cell r="B5">
            <v>4</v>
          </cell>
          <cell r="C5">
            <v>1</v>
          </cell>
          <cell r="D5">
            <v>2</v>
          </cell>
          <cell r="G5">
            <v>3</v>
          </cell>
          <cell r="H5">
            <v>1</v>
          </cell>
          <cell r="I5">
            <v>4</v>
          </cell>
          <cell r="J5">
            <v>2</v>
          </cell>
          <cell r="K5">
            <v>1</v>
          </cell>
          <cell r="N5" t="str">
            <v>03</v>
          </cell>
          <cell r="O5">
            <v>74</v>
          </cell>
          <cell r="P5">
            <v>106</v>
          </cell>
          <cell r="Q5">
            <v>119</v>
          </cell>
          <cell r="R5">
            <v>106</v>
          </cell>
          <cell r="S5">
            <v>112</v>
          </cell>
          <cell r="T5">
            <v>81</v>
          </cell>
          <cell r="U5">
            <v>92</v>
          </cell>
          <cell r="V5">
            <v>88</v>
          </cell>
          <cell r="W5">
            <v>105</v>
          </cell>
          <cell r="X5">
            <v>89</v>
          </cell>
        </row>
        <row r="6">
          <cell r="A6" t="str">
            <v>04</v>
          </cell>
          <cell r="B6">
            <v>2</v>
          </cell>
          <cell r="C6">
            <v>1</v>
          </cell>
          <cell r="D6">
            <v>2</v>
          </cell>
          <cell r="E6">
            <v>2</v>
          </cell>
          <cell r="F6">
            <v>3</v>
          </cell>
          <cell r="G6">
            <v>4</v>
          </cell>
          <cell r="H6">
            <v>1</v>
          </cell>
          <cell r="I6">
            <v>6</v>
          </cell>
          <cell r="J6">
            <v>2</v>
          </cell>
          <cell r="K6">
            <v>5</v>
          </cell>
          <cell r="N6" t="str">
            <v>04</v>
          </cell>
          <cell r="O6">
            <v>55</v>
          </cell>
          <cell r="P6">
            <v>57</v>
          </cell>
          <cell r="Q6">
            <v>69</v>
          </cell>
          <cell r="R6">
            <v>75</v>
          </cell>
          <cell r="S6">
            <v>83</v>
          </cell>
          <cell r="T6">
            <v>95</v>
          </cell>
          <cell r="U6">
            <v>81</v>
          </cell>
          <cell r="V6">
            <v>96</v>
          </cell>
          <cell r="W6">
            <v>87</v>
          </cell>
          <cell r="X6">
            <v>88</v>
          </cell>
        </row>
        <row r="7">
          <cell r="A7" t="str">
            <v>05</v>
          </cell>
          <cell r="B7">
            <v>24</v>
          </cell>
          <cell r="C7">
            <v>21</v>
          </cell>
          <cell r="D7">
            <v>25</v>
          </cell>
          <cell r="E7">
            <v>22</v>
          </cell>
          <cell r="F7">
            <v>24</v>
          </cell>
          <cell r="G7">
            <v>12</v>
          </cell>
          <cell r="H7">
            <v>12</v>
          </cell>
          <cell r="I7">
            <v>14</v>
          </cell>
          <cell r="J7">
            <v>13</v>
          </cell>
          <cell r="K7">
            <v>15</v>
          </cell>
          <cell r="N7" t="str">
            <v>05</v>
          </cell>
          <cell r="O7">
            <v>47</v>
          </cell>
          <cell r="P7">
            <v>37</v>
          </cell>
          <cell r="Q7">
            <v>59</v>
          </cell>
          <cell r="R7">
            <v>48</v>
          </cell>
          <cell r="S7">
            <v>57</v>
          </cell>
          <cell r="T7">
            <v>56</v>
          </cell>
          <cell r="U7">
            <v>45</v>
          </cell>
          <cell r="V7">
            <v>59</v>
          </cell>
          <cell r="W7">
            <v>64</v>
          </cell>
          <cell r="X7">
            <v>63</v>
          </cell>
        </row>
        <row r="8">
          <cell r="A8" t="str">
            <v>06</v>
          </cell>
          <cell r="B8">
            <v>16</v>
          </cell>
          <cell r="C8">
            <v>22</v>
          </cell>
          <cell r="D8">
            <v>21</v>
          </cell>
          <cell r="E8">
            <v>16</v>
          </cell>
          <cell r="F8">
            <v>28</v>
          </cell>
          <cell r="G8">
            <v>11</v>
          </cell>
          <cell r="H8">
            <v>12</v>
          </cell>
          <cell r="I8">
            <v>12</v>
          </cell>
          <cell r="J8">
            <v>13</v>
          </cell>
          <cell r="K8">
            <v>15</v>
          </cell>
          <cell r="N8" t="str">
            <v>06</v>
          </cell>
          <cell r="O8">
            <v>8</v>
          </cell>
          <cell r="P8">
            <v>6</v>
          </cell>
          <cell r="Q8">
            <v>8</v>
          </cell>
          <cell r="R8">
            <v>1</v>
          </cell>
          <cell r="S8">
            <v>11</v>
          </cell>
          <cell r="T8">
            <v>21</v>
          </cell>
          <cell r="U8">
            <v>18</v>
          </cell>
          <cell r="V8">
            <v>17</v>
          </cell>
          <cell r="W8">
            <v>24</v>
          </cell>
          <cell r="X8">
            <v>22</v>
          </cell>
        </row>
        <row r="9">
          <cell r="A9" t="str">
            <v>07</v>
          </cell>
          <cell r="B9">
            <v>5</v>
          </cell>
          <cell r="C9">
            <v>18</v>
          </cell>
          <cell r="D9">
            <v>10</v>
          </cell>
          <cell r="E9">
            <v>15</v>
          </cell>
          <cell r="F9">
            <v>13</v>
          </cell>
          <cell r="G9">
            <v>15</v>
          </cell>
          <cell r="H9">
            <v>14</v>
          </cell>
          <cell r="I9">
            <v>7</v>
          </cell>
          <cell r="J9">
            <v>11</v>
          </cell>
          <cell r="K9">
            <v>14</v>
          </cell>
          <cell r="N9" t="str">
            <v>07</v>
          </cell>
          <cell r="O9">
            <v>20</v>
          </cell>
          <cell r="P9">
            <v>11</v>
          </cell>
          <cell r="Q9">
            <v>10</v>
          </cell>
          <cell r="R9">
            <v>14</v>
          </cell>
          <cell r="S9">
            <v>9</v>
          </cell>
          <cell r="T9">
            <v>19</v>
          </cell>
          <cell r="U9">
            <v>23</v>
          </cell>
          <cell r="V9">
            <v>21</v>
          </cell>
          <cell r="W9">
            <v>16</v>
          </cell>
          <cell r="X9">
            <v>11</v>
          </cell>
        </row>
        <row r="10">
          <cell r="A10" t="str">
            <v>08</v>
          </cell>
          <cell r="C10">
            <v>9</v>
          </cell>
          <cell r="D10">
            <v>5</v>
          </cell>
          <cell r="E10">
            <v>4</v>
          </cell>
          <cell r="F10">
            <v>1</v>
          </cell>
          <cell r="G10">
            <v>5</v>
          </cell>
          <cell r="H10">
            <v>7</v>
          </cell>
          <cell r="I10">
            <v>8</v>
          </cell>
          <cell r="J10">
            <v>5</v>
          </cell>
          <cell r="K10">
            <v>7</v>
          </cell>
          <cell r="N10" t="str">
            <v>08</v>
          </cell>
          <cell r="O10">
            <v>4</v>
          </cell>
          <cell r="P10">
            <v>6</v>
          </cell>
          <cell r="Q10">
            <v>6</v>
          </cell>
          <cell r="R10">
            <v>6</v>
          </cell>
          <cell r="S10">
            <v>6</v>
          </cell>
          <cell r="T10">
            <v>6</v>
          </cell>
          <cell r="U10">
            <v>11</v>
          </cell>
          <cell r="V10">
            <v>10</v>
          </cell>
          <cell r="W10">
            <v>23</v>
          </cell>
          <cell r="X10">
            <v>16</v>
          </cell>
        </row>
        <row r="11">
          <cell r="A11" t="str">
            <v>09</v>
          </cell>
          <cell r="B11">
            <v>11</v>
          </cell>
          <cell r="C11">
            <v>9</v>
          </cell>
          <cell r="D11">
            <v>21</v>
          </cell>
          <cell r="E11">
            <v>14</v>
          </cell>
          <cell r="F11">
            <v>16</v>
          </cell>
          <cell r="G11">
            <v>15</v>
          </cell>
          <cell r="H11">
            <v>19</v>
          </cell>
          <cell r="I11">
            <v>25</v>
          </cell>
          <cell r="J11">
            <v>22</v>
          </cell>
          <cell r="K11">
            <v>19</v>
          </cell>
          <cell r="N11" t="str">
            <v>09</v>
          </cell>
          <cell r="O11">
            <v>32</v>
          </cell>
          <cell r="P11">
            <v>35</v>
          </cell>
          <cell r="Q11">
            <v>38</v>
          </cell>
          <cell r="R11">
            <v>48</v>
          </cell>
          <cell r="S11">
            <v>44</v>
          </cell>
          <cell r="T11">
            <v>46</v>
          </cell>
          <cell r="U11">
            <v>45</v>
          </cell>
          <cell r="V11">
            <v>54</v>
          </cell>
          <cell r="W11">
            <v>56</v>
          </cell>
          <cell r="X11">
            <v>53</v>
          </cell>
        </row>
        <row r="12">
          <cell r="A12" t="str">
            <v>10</v>
          </cell>
          <cell r="C12">
            <v>1</v>
          </cell>
          <cell r="D12">
            <v>2</v>
          </cell>
          <cell r="E12">
            <v>1</v>
          </cell>
          <cell r="F12">
            <v>2</v>
          </cell>
          <cell r="G12">
            <v>5</v>
          </cell>
          <cell r="H12">
            <v>2</v>
          </cell>
          <cell r="I12">
            <v>1</v>
          </cell>
          <cell r="J12">
            <v>5</v>
          </cell>
          <cell r="K12">
            <v>1</v>
          </cell>
          <cell r="N12" t="str">
            <v>10</v>
          </cell>
          <cell r="O12">
            <v>24</v>
          </cell>
          <cell r="P12">
            <v>33</v>
          </cell>
          <cell r="Q12">
            <v>39</v>
          </cell>
          <cell r="R12">
            <v>29</v>
          </cell>
          <cell r="S12">
            <v>34</v>
          </cell>
          <cell r="T12">
            <v>26</v>
          </cell>
          <cell r="U12">
            <v>21</v>
          </cell>
          <cell r="V12">
            <v>28</v>
          </cell>
          <cell r="W12">
            <v>31</v>
          </cell>
          <cell r="X12">
            <v>32</v>
          </cell>
        </row>
        <row r="13">
          <cell r="A13" t="str">
            <v>11</v>
          </cell>
          <cell r="B13">
            <v>28</v>
          </cell>
          <cell r="C13">
            <v>21</v>
          </cell>
          <cell r="D13">
            <v>33</v>
          </cell>
          <cell r="E13">
            <v>39</v>
          </cell>
          <cell r="F13">
            <v>28</v>
          </cell>
          <cell r="G13">
            <v>13</v>
          </cell>
          <cell r="H13">
            <v>17</v>
          </cell>
          <cell r="I13">
            <v>25</v>
          </cell>
          <cell r="J13">
            <v>28</v>
          </cell>
          <cell r="K13">
            <v>16</v>
          </cell>
          <cell r="N13" t="str">
            <v>11</v>
          </cell>
          <cell r="O13">
            <v>25</v>
          </cell>
          <cell r="P13">
            <v>17</v>
          </cell>
          <cell r="Q13">
            <v>28</v>
          </cell>
          <cell r="R13">
            <v>27</v>
          </cell>
          <cell r="S13">
            <v>17</v>
          </cell>
          <cell r="T13">
            <v>26</v>
          </cell>
          <cell r="U13">
            <v>19</v>
          </cell>
          <cell r="V13">
            <v>13</v>
          </cell>
          <cell r="W13">
            <v>23</v>
          </cell>
          <cell r="X13">
            <v>24</v>
          </cell>
        </row>
        <row r="14">
          <cell r="A14" t="str">
            <v>12</v>
          </cell>
          <cell r="B14">
            <v>6</v>
          </cell>
          <cell r="C14">
            <v>8</v>
          </cell>
          <cell r="D14">
            <v>11</v>
          </cell>
          <cell r="E14">
            <v>9</v>
          </cell>
          <cell r="F14">
            <v>17</v>
          </cell>
          <cell r="G14">
            <v>6</v>
          </cell>
          <cell r="H14">
            <v>5</v>
          </cell>
          <cell r="I14">
            <v>9</v>
          </cell>
          <cell r="J14">
            <v>10</v>
          </cell>
          <cell r="K14">
            <v>12</v>
          </cell>
          <cell r="N14" t="str">
            <v>12</v>
          </cell>
          <cell r="O14">
            <v>39</v>
          </cell>
          <cell r="P14">
            <v>32</v>
          </cell>
          <cell r="Q14">
            <v>33</v>
          </cell>
          <cell r="R14">
            <v>34</v>
          </cell>
          <cell r="S14">
            <v>27</v>
          </cell>
          <cell r="T14">
            <v>19</v>
          </cell>
          <cell r="U14">
            <v>30</v>
          </cell>
          <cell r="V14">
            <v>19</v>
          </cell>
          <cell r="W14">
            <v>31</v>
          </cell>
          <cell r="X14">
            <v>24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3</v>
          </cell>
          <cell r="E15">
            <v>1</v>
          </cell>
          <cell r="F15">
            <v>4</v>
          </cell>
          <cell r="G15">
            <v>2</v>
          </cell>
          <cell r="H15">
            <v>2</v>
          </cell>
          <cell r="J15">
            <v>3</v>
          </cell>
          <cell r="K15">
            <v>2</v>
          </cell>
          <cell r="N15" t="str">
            <v>Théologie</v>
          </cell>
          <cell r="T15">
            <v>2</v>
          </cell>
          <cell r="W15">
            <v>1</v>
          </cell>
          <cell r="X15">
            <v>3</v>
          </cell>
        </row>
        <row r="16">
          <cell r="A16" t="str">
            <v>14</v>
          </cell>
          <cell r="B16">
            <v>11</v>
          </cell>
          <cell r="C16">
            <v>22</v>
          </cell>
          <cell r="D16">
            <v>21</v>
          </cell>
          <cell r="E16">
            <v>13</v>
          </cell>
          <cell r="F16">
            <v>21</v>
          </cell>
          <cell r="G16">
            <v>13</v>
          </cell>
          <cell r="H16">
            <v>13</v>
          </cell>
          <cell r="I16">
            <v>5</v>
          </cell>
          <cell r="J16">
            <v>18</v>
          </cell>
          <cell r="K16">
            <v>13</v>
          </cell>
        </row>
        <row r="17">
          <cell r="A17" t="str">
            <v>15</v>
          </cell>
          <cell r="B17">
            <v>10</v>
          </cell>
          <cell r="C17">
            <v>15</v>
          </cell>
          <cell r="D17">
            <v>13</v>
          </cell>
          <cell r="E17">
            <v>10</v>
          </cell>
          <cell r="F17">
            <v>10</v>
          </cell>
          <cell r="G17">
            <v>7</v>
          </cell>
          <cell r="H17">
            <v>13</v>
          </cell>
          <cell r="I17">
            <v>8</v>
          </cell>
          <cell r="J17">
            <v>3</v>
          </cell>
          <cell r="K17">
            <v>5</v>
          </cell>
        </row>
        <row r="18">
          <cell r="A18" t="str">
            <v>16</v>
          </cell>
          <cell r="B18">
            <v>14</v>
          </cell>
          <cell r="C18">
            <v>10</v>
          </cell>
          <cell r="D18">
            <v>19</v>
          </cell>
          <cell r="E18">
            <v>19</v>
          </cell>
          <cell r="F18">
            <v>19</v>
          </cell>
          <cell r="G18">
            <v>14</v>
          </cell>
          <cell r="H18">
            <v>14</v>
          </cell>
          <cell r="I18">
            <v>11</v>
          </cell>
          <cell r="J18">
            <v>15</v>
          </cell>
          <cell r="K18">
            <v>15</v>
          </cell>
        </row>
        <row r="19">
          <cell r="A19" t="str">
            <v>17</v>
          </cell>
          <cell r="B19">
            <v>1</v>
          </cell>
          <cell r="C19">
            <v>6</v>
          </cell>
          <cell r="D19">
            <v>5</v>
          </cell>
          <cell r="E19">
            <v>4</v>
          </cell>
          <cell r="F19">
            <v>2</v>
          </cell>
          <cell r="G19">
            <v>12</v>
          </cell>
          <cell r="H19">
            <v>4</v>
          </cell>
          <cell r="I19">
            <v>6</v>
          </cell>
          <cell r="J19">
            <v>6</v>
          </cell>
          <cell r="K19">
            <v>7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6</v>
          </cell>
          <cell r="C20">
            <v>12</v>
          </cell>
          <cell r="D20">
            <v>13</v>
          </cell>
          <cell r="E20">
            <v>12</v>
          </cell>
          <cell r="F20">
            <v>13</v>
          </cell>
          <cell r="G20">
            <v>7</v>
          </cell>
          <cell r="H20">
            <v>7</v>
          </cell>
          <cell r="I20">
            <v>16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15</v>
          </cell>
          <cell r="C21">
            <v>9</v>
          </cell>
          <cell r="D21">
            <v>8</v>
          </cell>
          <cell r="E21">
            <v>14</v>
          </cell>
          <cell r="F21">
            <v>12</v>
          </cell>
          <cell r="G21">
            <v>12</v>
          </cell>
          <cell r="H21">
            <v>5</v>
          </cell>
          <cell r="I21">
            <v>8</v>
          </cell>
          <cell r="J21">
            <v>14</v>
          </cell>
          <cell r="K21">
            <v>17</v>
          </cell>
          <cell r="N21" t="str">
            <v>Droit</v>
          </cell>
          <cell r="O21">
            <v>85</v>
          </cell>
          <cell r="P21">
            <v>83</v>
          </cell>
          <cell r="Q21">
            <v>81</v>
          </cell>
          <cell r="R21">
            <v>82</v>
          </cell>
          <cell r="S21">
            <v>85</v>
          </cell>
          <cell r="T21">
            <v>57</v>
          </cell>
          <cell r="U21">
            <v>61</v>
          </cell>
          <cell r="V21">
            <v>70</v>
          </cell>
          <cell r="W21">
            <v>58</v>
          </cell>
          <cell r="X21">
            <v>63</v>
          </cell>
        </row>
        <row r="22">
          <cell r="A22" t="str">
            <v>20</v>
          </cell>
          <cell r="B22">
            <v>2</v>
          </cell>
          <cell r="C22">
            <v>4</v>
          </cell>
          <cell r="D22">
            <v>2</v>
          </cell>
          <cell r="E22">
            <v>2</v>
          </cell>
          <cell r="F22">
            <v>4</v>
          </cell>
          <cell r="G22">
            <v>6</v>
          </cell>
          <cell r="H22">
            <v>4</v>
          </cell>
          <cell r="I22">
            <v>5</v>
          </cell>
          <cell r="J22">
            <v>6</v>
          </cell>
          <cell r="K22">
            <v>1</v>
          </cell>
          <cell r="N22" t="str">
            <v>Lettres</v>
          </cell>
          <cell r="O22">
            <v>168</v>
          </cell>
          <cell r="P22">
            <v>195</v>
          </cell>
          <cell r="Q22">
            <v>221</v>
          </cell>
          <cell r="R22">
            <v>215</v>
          </cell>
          <cell r="S22">
            <v>222</v>
          </cell>
          <cell r="T22">
            <v>197</v>
          </cell>
          <cell r="U22">
            <v>203</v>
          </cell>
          <cell r="V22">
            <v>203</v>
          </cell>
          <cell r="W22">
            <v>224</v>
          </cell>
          <cell r="X22">
            <v>204</v>
          </cell>
        </row>
        <row r="23">
          <cell r="A23" t="str">
            <v>21</v>
          </cell>
          <cell r="B23">
            <v>2</v>
          </cell>
          <cell r="C23">
            <v>4</v>
          </cell>
          <cell r="D23">
            <v>8</v>
          </cell>
          <cell r="E23">
            <v>3</v>
          </cell>
          <cell r="F23">
            <v>6</v>
          </cell>
          <cell r="G23">
            <v>10</v>
          </cell>
          <cell r="H23">
            <v>6</v>
          </cell>
          <cell r="I23">
            <v>11</v>
          </cell>
          <cell r="J23">
            <v>14</v>
          </cell>
          <cell r="K23">
            <v>9</v>
          </cell>
          <cell r="N23" t="str">
            <v>Sciences</v>
          </cell>
          <cell r="O23">
            <v>135</v>
          </cell>
          <cell r="P23">
            <v>128</v>
          </cell>
          <cell r="Q23">
            <v>160</v>
          </cell>
          <cell r="R23">
            <v>146</v>
          </cell>
          <cell r="S23">
            <v>161</v>
          </cell>
          <cell r="T23">
            <v>174</v>
          </cell>
          <cell r="U23">
            <v>163</v>
          </cell>
          <cell r="V23">
            <v>189</v>
          </cell>
          <cell r="W23">
            <v>214</v>
          </cell>
          <cell r="X23">
            <v>197</v>
          </cell>
        </row>
        <row r="24">
          <cell r="A24" t="str">
            <v>22</v>
          </cell>
          <cell r="B24">
            <v>6</v>
          </cell>
          <cell r="C24">
            <v>5</v>
          </cell>
          <cell r="D24">
            <v>10</v>
          </cell>
          <cell r="E24">
            <v>11</v>
          </cell>
          <cell r="F24">
            <v>20</v>
          </cell>
          <cell r="G24">
            <v>19</v>
          </cell>
          <cell r="H24">
            <v>28</v>
          </cell>
          <cell r="I24">
            <v>18</v>
          </cell>
          <cell r="J24">
            <v>15</v>
          </cell>
          <cell r="K24">
            <v>24</v>
          </cell>
          <cell r="N24" t="str">
            <v>Pharmacie</v>
          </cell>
          <cell r="O24">
            <v>25</v>
          </cell>
          <cell r="P24">
            <v>17</v>
          </cell>
          <cell r="Q24">
            <v>28</v>
          </cell>
          <cell r="R24">
            <v>27</v>
          </cell>
          <cell r="S24">
            <v>17</v>
          </cell>
          <cell r="T24">
            <v>26</v>
          </cell>
          <cell r="U24">
            <v>19</v>
          </cell>
          <cell r="V24">
            <v>13</v>
          </cell>
          <cell r="W24">
            <v>23</v>
          </cell>
          <cell r="X24">
            <v>24</v>
          </cell>
        </row>
        <row r="25">
          <cell r="A25" t="str">
            <v>23</v>
          </cell>
          <cell r="B25">
            <v>7</v>
          </cell>
          <cell r="C25">
            <v>4</v>
          </cell>
          <cell r="D25">
            <v>3</v>
          </cell>
          <cell r="E25">
            <v>9</v>
          </cell>
          <cell r="F25">
            <v>7</v>
          </cell>
          <cell r="G25">
            <v>8</v>
          </cell>
          <cell r="H25">
            <v>9</v>
          </cell>
          <cell r="I25">
            <v>13</v>
          </cell>
          <cell r="J25">
            <v>8</v>
          </cell>
          <cell r="K25">
            <v>4</v>
          </cell>
          <cell r="N25" t="str">
            <v>Total général</v>
          </cell>
          <cell r="O25">
            <v>413</v>
          </cell>
          <cell r="P25">
            <v>423</v>
          </cell>
          <cell r="Q25">
            <v>490</v>
          </cell>
          <cell r="R25">
            <v>470</v>
          </cell>
          <cell r="S25">
            <v>485</v>
          </cell>
          <cell r="T25">
            <v>454</v>
          </cell>
          <cell r="U25">
            <v>446</v>
          </cell>
          <cell r="V25">
            <v>475</v>
          </cell>
          <cell r="W25">
            <v>519</v>
          </cell>
          <cell r="X25">
            <v>488</v>
          </cell>
        </row>
        <row r="26">
          <cell r="A26" t="str">
            <v>24</v>
          </cell>
          <cell r="B26">
            <v>2</v>
          </cell>
          <cell r="C26">
            <v>3</v>
          </cell>
          <cell r="D26">
            <v>1</v>
          </cell>
          <cell r="E26">
            <v>1</v>
          </cell>
          <cell r="G26">
            <v>7</v>
          </cell>
          <cell r="H26">
            <v>4</v>
          </cell>
          <cell r="I26">
            <v>8</v>
          </cell>
          <cell r="J26">
            <v>1</v>
          </cell>
          <cell r="K26">
            <v>4</v>
          </cell>
        </row>
        <row r="27">
          <cell r="A27" t="str">
            <v>25</v>
          </cell>
          <cell r="B27">
            <v>9</v>
          </cell>
          <cell r="C27">
            <v>6</v>
          </cell>
          <cell r="D27">
            <v>14</v>
          </cell>
          <cell r="E27">
            <v>13</v>
          </cell>
          <cell r="F27">
            <v>10</v>
          </cell>
          <cell r="G27">
            <v>18</v>
          </cell>
          <cell r="H27">
            <v>9</v>
          </cell>
          <cell r="I27">
            <v>20</v>
          </cell>
          <cell r="J27">
            <v>24</v>
          </cell>
          <cell r="K27">
            <v>22</v>
          </cell>
        </row>
        <row r="28">
          <cell r="A28" t="str">
            <v>26</v>
          </cell>
          <cell r="B28">
            <v>15</v>
          </cell>
          <cell r="C28">
            <v>11</v>
          </cell>
          <cell r="D28">
            <v>12</v>
          </cell>
          <cell r="E28">
            <v>9</v>
          </cell>
          <cell r="F28">
            <v>20</v>
          </cell>
          <cell r="G28">
            <v>18</v>
          </cell>
          <cell r="H28">
            <v>12</v>
          </cell>
          <cell r="I28">
            <v>16</v>
          </cell>
          <cell r="J28">
            <v>15</v>
          </cell>
          <cell r="K28">
            <v>19</v>
          </cell>
        </row>
        <row r="29">
          <cell r="A29" t="str">
            <v>27</v>
          </cell>
          <cell r="B29">
            <v>23</v>
          </cell>
          <cell r="C29">
            <v>20</v>
          </cell>
          <cell r="D29">
            <v>33</v>
          </cell>
          <cell r="E29">
            <v>26</v>
          </cell>
          <cell r="F29">
            <v>27</v>
          </cell>
          <cell r="G29">
            <v>20</v>
          </cell>
          <cell r="H29">
            <v>24</v>
          </cell>
          <cell r="I29">
            <v>23</v>
          </cell>
          <cell r="J29">
            <v>25</v>
          </cell>
          <cell r="K29">
            <v>22</v>
          </cell>
        </row>
        <row r="30">
          <cell r="A30" t="str">
            <v>28</v>
          </cell>
          <cell r="B30">
            <v>4</v>
          </cell>
          <cell r="C30">
            <v>3</v>
          </cell>
          <cell r="D30">
            <v>6</v>
          </cell>
          <cell r="E30">
            <v>1</v>
          </cell>
          <cell r="F30">
            <v>7</v>
          </cell>
          <cell r="G30">
            <v>10</v>
          </cell>
          <cell r="H30">
            <v>8</v>
          </cell>
          <cell r="I30">
            <v>11</v>
          </cell>
          <cell r="J30">
            <v>11</v>
          </cell>
          <cell r="K30">
            <v>10</v>
          </cell>
        </row>
        <row r="31">
          <cell r="A31" t="str">
            <v>29</v>
          </cell>
          <cell r="B31">
            <v>2</v>
          </cell>
          <cell r="C31">
            <v>1</v>
          </cell>
          <cell r="D31">
            <v>1</v>
          </cell>
          <cell r="F31">
            <v>2</v>
          </cell>
          <cell r="G31">
            <v>4</v>
          </cell>
          <cell r="H31">
            <v>5</v>
          </cell>
          <cell r="I31">
            <v>4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2</v>
          </cell>
          <cell r="C32">
            <v>2</v>
          </cell>
          <cell r="D32">
            <v>1</v>
          </cell>
          <cell r="F32">
            <v>2</v>
          </cell>
          <cell r="G32">
            <v>7</v>
          </cell>
          <cell r="H32">
            <v>5</v>
          </cell>
          <cell r="I32">
            <v>2</v>
          </cell>
          <cell r="J32">
            <v>5</v>
          </cell>
          <cell r="K32">
            <v>4</v>
          </cell>
        </row>
        <row r="33">
          <cell r="A33" t="str">
            <v>31</v>
          </cell>
          <cell r="B33">
            <v>10</v>
          </cell>
          <cell r="C33">
            <v>1</v>
          </cell>
          <cell r="D33">
            <v>2</v>
          </cell>
          <cell r="E33">
            <v>5</v>
          </cell>
          <cell r="F33">
            <v>1</v>
          </cell>
          <cell r="G33">
            <v>7</v>
          </cell>
          <cell r="H33">
            <v>7</v>
          </cell>
          <cell r="I33">
            <v>10</v>
          </cell>
          <cell r="J33">
            <v>6</v>
          </cell>
          <cell r="K33">
            <v>5</v>
          </cell>
        </row>
        <row r="34">
          <cell r="A34" t="str">
            <v>32</v>
          </cell>
          <cell r="B34">
            <v>9</v>
          </cell>
          <cell r="C34">
            <v>6</v>
          </cell>
          <cell r="D34">
            <v>5</v>
          </cell>
          <cell r="E34">
            <v>6</v>
          </cell>
          <cell r="F34">
            <v>5</v>
          </cell>
          <cell r="G34">
            <v>6</v>
          </cell>
          <cell r="H34">
            <v>8</v>
          </cell>
          <cell r="I34">
            <v>6</v>
          </cell>
          <cell r="J34">
            <v>5</v>
          </cell>
          <cell r="K34">
            <v>2</v>
          </cell>
        </row>
        <row r="35">
          <cell r="A35" t="str">
            <v>33</v>
          </cell>
          <cell r="B35">
            <v>1</v>
          </cell>
          <cell r="C35">
            <v>4</v>
          </cell>
          <cell r="D35">
            <v>3</v>
          </cell>
          <cell r="E35">
            <v>3</v>
          </cell>
          <cell r="F35">
            <v>3</v>
          </cell>
          <cell r="G35">
            <v>6</v>
          </cell>
          <cell r="H35">
            <v>8</v>
          </cell>
          <cell r="I35">
            <v>5</v>
          </cell>
          <cell r="J35">
            <v>5</v>
          </cell>
          <cell r="K35">
            <v>4</v>
          </cell>
        </row>
        <row r="36">
          <cell r="A36" t="str">
            <v>34</v>
          </cell>
          <cell r="E36">
            <v>1</v>
          </cell>
          <cell r="G36">
            <v>1</v>
          </cell>
          <cell r="J36">
            <v>2</v>
          </cell>
        </row>
        <row r="37">
          <cell r="A37" t="str">
            <v>35</v>
          </cell>
          <cell r="B37">
            <v>4</v>
          </cell>
          <cell r="C37">
            <v>3</v>
          </cell>
          <cell r="D37">
            <v>2</v>
          </cell>
          <cell r="E37">
            <v>3</v>
          </cell>
          <cell r="F37">
            <v>2</v>
          </cell>
          <cell r="G37">
            <v>1</v>
          </cell>
          <cell r="H37">
            <v>7</v>
          </cell>
          <cell r="I37">
            <v>5</v>
          </cell>
          <cell r="J37">
            <v>14</v>
          </cell>
          <cell r="K37">
            <v>7</v>
          </cell>
        </row>
        <row r="38">
          <cell r="A38" t="str">
            <v>36</v>
          </cell>
          <cell r="C38">
            <v>3</v>
          </cell>
          <cell r="D38">
            <v>4</v>
          </cell>
          <cell r="E38">
            <v>2</v>
          </cell>
          <cell r="F38">
            <v>1</v>
          </cell>
          <cell r="G38">
            <v>3</v>
          </cell>
          <cell r="H38">
            <v>4</v>
          </cell>
          <cell r="I38">
            <v>4</v>
          </cell>
          <cell r="J38">
            <v>5</v>
          </cell>
          <cell r="K38">
            <v>6</v>
          </cell>
        </row>
        <row r="39">
          <cell r="A39" t="str">
            <v>37</v>
          </cell>
          <cell r="F39">
            <v>3</v>
          </cell>
          <cell r="G39">
            <v>1</v>
          </cell>
          <cell r="I39">
            <v>1</v>
          </cell>
          <cell r="J39">
            <v>2</v>
          </cell>
          <cell r="K39">
            <v>3</v>
          </cell>
        </row>
        <row r="40">
          <cell r="A40" t="str">
            <v>60</v>
          </cell>
          <cell r="B40">
            <v>11</v>
          </cell>
          <cell r="C40">
            <v>16</v>
          </cell>
          <cell r="D40">
            <v>15</v>
          </cell>
          <cell r="E40">
            <v>23</v>
          </cell>
          <cell r="F40">
            <v>14</v>
          </cell>
          <cell r="G40">
            <v>18</v>
          </cell>
          <cell r="H40">
            <v>19</v>
          </cell>
          <cell r="I40">
            <v>17</v>
          </cell>
          <cell r="J40">
            <v>18</v>
          </cell>
          <cell r="K40">
            <v>25</v>
          </cell>
        </row>
        <row r="41">
          <cell r="A41" t="str">
            <v>61</v>
          </cell>
          <cell r="B41">
            <v>7</v>
          </cell>
          <cell r="C41">
            <v>6</v>
          </cell>
          <cell r="D41">
            <v>9</v>
          </cell>
          <cell r="E41">
            <v>9</v>
          </cell>
          <cell r="F41">
            <v>12</v>
          </cell>
          <cell r="G41">
            <v>12</v>
          </cell>
          <cell r="H41">
            <v>6</v>
          </cell>
          <cell r="I41">
            <v>8</v>
          </cell>
          <cell r="J41">
            <v>11</v>
          </cell>
          <cell r="K41">
            <v>13</v>
          </cell>
        </row>
        <row r="42">
          <cell r="A42" t="str">
            <v>62</v>
          </cell>
          <cell r="B42">
            <v>4</v>
          </cell>
          <cell r="C42">
            <v>8</v>
          </cell>
          <cell r="D42">
            <v>7</v>
          </cell>
          <cell r="E42">
            <v>8</v>
          </cell>
          <cell r="F42">
            <v>6</v>
          </cell>
          <cell r="G42">
            <v>11</v>
          </cell>
          <cell r="H42">
            <v>12</v>
          </cell>
          <cell r="I42">
            <v>16</v>
          </cell>
          <cell r="J42">
            <v>7</v>
          </cell>
          <cell r="K42">
            <v>8</v>
          </cell>
        </row>
        <row r="43">
          <cell r="A43" t="str">
            <v>63</v>
          </cell>
          <cell r="B43">
            <v>10</v>
          </cell>
          <cell r="C43">
            <v>5</v>
          </cell>
          <cell r="D43">
            <v>7</v>
          </cell>
          <cell r="E43">
            <v>8</v>
          </cell>
          <cell r="F43">
            <v>12</v>
          </cell>
          <cell r="G43">
            <v>5</v>
          </cell>
          <cell r="H43">
            <v>8</v>
          </cell>
          <cell r="I43">
            <v>13</v>
          </cell>
          <cell r="J43">
            <v>20</v>
          </cell>
          <cell r="K43">
            <v>7</v>
          </cell>
        </row>
        <row r="44">
          <cell r="A44" t="str">
            <v>64</v>
          </cell>
          <cell r="B44">
            <v>6</v>
          </cell>
          <cell r="C44">
            <v>9</v>
          </cell>
          <cell r="D44">
            <v>15</v>
          </cell>
          <cell r="E44">
            <v>11</v>
          </cell>
          <cell r="F44">
            <v>9</v>
          </cell>
          <cell r="G44">
            <v>9</v>
          </cell>
          <cell r="H44">
            <v>4</v>
          </cell>
          <cell r="I44">
            <v>9</v>
          </cell>
          <cell r="J44">
            <v>8</v>
          </cell>
          <cell r="K44">
            <v>12</v>
          </cell>
        </row>
        <row r="45">
          <cell r="A45" t="str">
            <v>65</v>
          </cell>
          <cell r="B45">
            <v>8</v>
          </cell>
          <cell r="C45">
            <v>7</v>
          </cell>
          <cell r="D45">
            <v>9</v>
          </cell>
          <cell r="E45">
            <v>6</v>
          </cell>
          <cell r="F45">
            <v>7</v>
          </cell>
          <cell r="G45">
            <v>8</v>
          </cell>
          <cell r="H45">
            <v>5</v>
          </cell>
          <cell r="I45">
            <v>4</v>
          </cell>
          <cell r="J45">
            <v>9</v>
          </cell>
          <cell r="K45">
            <v>7</v>
          </cell>
        </row>
        <row r="46">
          <cell r="A46" t="str">
            <v>66</v>
          </cell>
          <cell r="B46">
            <v>2</v>
          </cell>
          <cell r="C46">
            <v>7</v>
          </cell>
          <cell r="D46">
            <v>4</v>
          </cell>
          <cell r="E46">
            <v>3</v>
          </cell>
          <cell r="F46">
            <v>6</v>
          </cell>
          <cell r="H46">
            <v>7</v>
          </cell>
          <cell r="I46">
            <v>3</v>
          </cell>
          <cell r="J46">
            <v>7</v>
          </cell>
          <cell r="K46">
            <v>2</v>
          </cell>
        </row>
        <row r="47">
          <cell r="A47" t="str">
            <v>67</v>
          </cell>
          <cell r="B47">
            <v>5</v>
          </cell>
          <cell r="C47">
            <v>1</v>
          </cell>
          <cell r="D47">
            <v>5</v>
          </cell>
          <cell r="E47">
            <v>3</v>
          </cell>
          <cell r="F47">
            <v>4</v>
          </cell>
          <cell r="G47">
            <v>3</v>
          </cell>
          <cell r="H47">
            <v>2</v>
          </cell>
          <cell r="I47">
            <v>5</v>
          </cell>
          <cell r="J47">
            <v>2</v>
          </cell>
          <cell r="K47">
            <v>4</v>
          </cell>
        </row>
        <row r="48">
          <cell r="A48" t="str">
            <v>68</v>
          </cell>
          <cell r="B48">
            <v>2</v>
          </cell>
          <cell r="C48">
            <v>7</v>
          </cell>
          <cell r="D48">
            <v>4</v>
          </cell>
          <cell r="E48">
            <v>5</v>
          </cell>
          <cell r="F48">
            <v>5</v>
          </cell>
          <cell r="G48">
            <v>5</v>
          </cell>
          <cell r="H48">
            <v>3</v>
          </cell>
          <cell r="I48">
            <v>5</v>
          </cell>
          <cell r="J48">
            <v>2</v>
          </cell>
          <cell r="K48">
            <v>2</v>
          </cell>
        </row>
        <row r="49">
          <cell r="A49" t="str">
            <v>69</v>
          </cell>
          <cell r="B49">
            <v>1</v>
          </cell>
          <cell r="C49">
            <v>2</v>
          </cell>
          <cell r="D49">
            <v>2</v>
          </cell>
          <cell r="E49">
            <v>1</v>
          </cell>
          <cell r="F49">
            <v>3</v>
          </cell>
          <cell r="G49">
            <v>1</v>
          </cell>
          <cell r="I49">
            <v>2</v>
          </cell>
          <cell r="J49">
            <v>3</v>
          </cell>
          <cell r="K49">
            <v>5</v>
          </cell>
        </row>
        <row r="50">
          <cell r="A50" t="str">
            <v>70</v>
          </cell>
          <cell r="B50">
            <v>13</v>
          </cell>
          <cell r="C50">
            <v>14</v>
          </cell>
          <cell r="D50">
            <v>11</v>
          </cell>
          <cell r="E50">
            <v>12</v>
          </cell>
          <cell r="F50">
            <v>13</v>
          </cell>
          <cell r="G50">
            <v>6</v>
          </cell>
          <cell r="H50">
            <v>10</v>
          </cell>
          <cell r="I50">
            <v>9</v>
          </cell>
          <cell r="J50">
            <v>14</v>
          </cell>
          <cell r="K50">
            <v>7</v>
          </cell>
        </row>
        <row r="51">
          <cell r="A51" t="str">
            <v>71</v>
          </cell>
          <cell r="B51">
            <v>20</v>
          </cell>
          <cell r="C51">
            <v>15</v>
          </cell>
          <cell r="D51">
            <v>9</v>
          </cell>
          <cell r="E51">
            <v>15</v>
          </cell>
          <cell r="F51">
            <v>9</v>
          </cell>
          <cell r="G51">
            <v>6</v>
          </cell>
          <cell r="H51">
            <v>14</v>
          </cell>
          <cell r="I51">
            <v>5</v>
          </cell>
          <cell r="J51">
            <v>7</v>
          </cell>
          <cell r="K51">
            <v>10</v>
          </cell>
        </row>
        <row r="52">
          <cell r="A52" t="str">
            <v>72</v>
          </cell>
          <cell r="B52">
            <v>1</v>
          </cell>
          <cell r="C52">
            <v>1</v>
          </cell>
          <cell r="D52">
            <v>1</v>
          </cell>
          <cell r="F52">
            <v>1</v>
          </cell>
          <cell r="H52">
            <v>1</v>
          </cell>
          <cell r="J52">
            <v>3</v>
          </cell>
          <cell r="K52">
            <v>1</v>
          </cell>
        </row>
        <row r="53">
          <cell r="A53" t="str">
            <v>73</v>
          </cell>
          <cell r="D53">
            <v>2</v>
          </cell>
          <cell r="F53">
            <v>1</v>
          </cell>
          <cell r="G53">
            <v>2</v>
          </cell>
          <cell r="H53">
            <v>4</v>
          </cell>
          <cell r="I53">
            <v>1</v>
          </cell>
          <cell r="J53">
            <v>3</v>
          </cell>
        </row>
        <row r="54">
          <cell r="A54" t="str">
            <v>74</v>
          </cell>
          <cell r="B54">
            <v>5</v>
          </cell>
          <cell r="C54">
            <v>2</v>
          </cell>
          <cell r="D54">
            <v>10</v>
          </cell>
          <cell r="E54">
            <v>7</v>
          </cell>
          <cell r="F54">
            <v>3</v>
          </cell>
          <cell r="G54">
            <v>5</v>
          </cell>
          <cell r="H54">
            <v>1</v>
          </cell>
          <cell r="I54">
            <v>4</v>
          </cell>
          <cell r="J54">
            <v>4</v>
          </cell>
          <cell r="K54">
            <v>6</v>
          </cell>
        </row>
        <row r="55">
          <cell r="A55" t="str">
            <v>76</v>
          </cell>
          <cell r="G55">
            <v>2</v>
          </cell>
          <cell r="K55">
            <v>2</v>
          </cell>
        </row>
        <row r="56">
          <cell r="A56" t="str">
            <v>77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8</v>
          </cell>
          <cell r="C57">
            <v>8</v>
          </cell>
          <cell r="D57">
            <v>13</v>
          </cell>
          <cell r="E57">
            <v>9</v>
          </cell>
          <cell r="F57">
            <v>8</v>
          </cell>
          <cell r="G57">
            <v>10</v>
          </cell>
          <cell r="H57">
            <v>6</v>
          </cell>
          <cell r="I57">
            <v>3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7</v>
          </cell>
          <cell r="C58">
            <v>3</v>
          </cell>
          <cell r="D58">
            <v>9</v>
          </cell>
          <cell r="E58">
            <v>8</v>
          </cell>
          <cell r="F58">
            <v>4</v>
          </cell>
          <cell r="G58">
            <v>8</v>
          </cell>
          <cell r="H58">
            <v>7</v>
          </cell>
          <cell r="I58">
            <v>6</v>
          </cell>
          <cell r="J58">
            <v>6</v>
          </cell>
          <cell r="K58">
            <v>14</v>
          </cell>
        </row>
        <row r="59">
          <cell r="A59" t="str">
            <v>87</v>
          </cell>
          <cell r="B59">
            <v>10</v>
          </cell>
          <cell r="C59">
            <v>6</v>
          </cell>
          <cell r="D59">
            <v>6</v>
          </cell>
          <cell r="E59">
            <v>10</v>
          </cell>
          <cell r="F59">
            <v>5</v>
          </cell>
          <cell r="G59">
            <v>8</v>
          </cell>
          <cell r="H59">
            <v>6</v>
          </cell>
          <cell r="I59">
            <v>4</v>
          </cell>
          <cell r="J59">
            <v>11</v>
          </cell>
          <cell r="K59">
            <v>4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116</v>
          </cell>
          <cell r="C3">
            <v>109</v>
          </cell>
          <cell r="D3">
            <v>0.51555555555555554</v>
          </cell>
          <cell r="E3">
            <v>225</v>
          </cell>
          <cell r="F3">
            <v>110</v>
          </cell>
          <cell r="G3">
            <v>92</v>
          </cell>
          <cell r="H3">
            <v>0.54455445544554459</v>
          </cell>
          <cell r="I3">
            <v>202</v>
          </cell>
          <cell r="J3">
            <v>148</v>
          </cell>
          <cell r="K3">
            <v>104</v>
          </cell>
          <cell r="L3">
            <v>0.58730158730158732</v>
          </cell>
          <cell r="M3">
            <v>252</v>
          </cell>
          <cell r="N3">
            <v>127</v>
          </cell>
          <cell r="O3">
            <v>107</v>
          </cell>
          <cell r="P3">
            <v>0.54273504273504269</v>
          </cell>
          <cell r="Q3">
            <v>234</v>
          </cell>
          <cell r="R3">
            <v>102</v>
          </cell>
          <cell r="S3">
            <v>81</v>
          </cell>
          <cell r="T3">
            <v>0.55737704918032782</v>
          </cell>
          <cell r="U3">
            <v>183</v>
          </cell>
        </row>
        <row r="4">
          <cell r="A4" t="str">
            <v>02</v>
          </cell>
          <cell r="B4">
            <v>44</v>
          </cell>
          <cell r="C4">
            <v>67</v>
          </cell>
          <cell r="D4">
            <v>0.3963963963963964</v>
          </cell>
          <cell r="E4">
            <v>111</v>
          </cell>
          <cell r="F4">
            <v>57</v>
          </cell>
          <cell r="G4">
            <v>64</v>
          </cell>
          <cell r="H4">
            <v>0.47107438016528924</v>
          </cell>
          <cell r="I4">
            <v>121</v>
          </cell>
          <cell r="J4">
            <v>75</v>
          </cell>
          <cell r="K4">
            <v>69</v>
          </cell>
          <cell r="L4">
            <v>0.52083333333333337</v>
          </cell>
          <cell r="M4">
            <v>144</v>
          </cell>
          <cell r="N4">
            <v>48</v>
          </cell>
          <cell r="O4">
            <v>63</v>
          </cell>
          <cell r="P4">
            <v>0.43243243243243246</v>
          </cell>
          <cell r="Q4">
            <v>111</v>
          </cell>
          <cell r="R4">
            <v>60</v>
          </cell>
          <cell r="S4">
            <v>69</v>
          </cell>
          <cell r="T4">
            <v>0.46511627906976744</v>
          </cell>
          <cell r="U4">
            <v>129</v>
          </cell>
        </row>
        <row r="5">
          <cell r="A5" t="str">
            <v>03</v>
          </cell>
          <cell r="B5">
            <v>29</v>
          </cell>
          <cell r="C5">
            <v>40</v>
          </cell>
          <cell r="D5">
            <v>0.42028985507246375</v>
          </cell>
          <cell r="E5">
            <v>69</v>
          </cell>
          <cell r="F5">
            <v>23</v>
          </cell>
          <cell r="G5">
            <v>38</v>
          </cell>
          <cell r="H5">
            <v>0.37704918032786883</v>
          </cell>
          <cell r="I5">
            <v>61</v>
          </cell>
          <cell r="J5">
            <v>24</v>
          </cell>
          <cell r="K5">
            <v>40</v>
          </cell>
          <cell r="L5">
            <v>0.375</v>
          </cell>
          <cell r="M5">
            <v>64</v>
          </cell>
          <cell r="N5">
            <v>20</v>
          </cell>
          <cell r="O5">
            <v>41</v>
          </cell>
          <cell r="P5">
            <v>0.32786885245901637</v>
          </cell>
          <cell r="Q5">
            <v>61</v>
          </cell>
          <cell r="R5">
            <v>28</v>
          </cell>
          <cell r="S5">
            <v>37</v>
          </cell>
          <cell r="T5">
            <v>0.43076923076923079</v>
          </cell>
          <cell r="U5">
            <v>65</v>
          </cell>
        </row>
        <row r="6">
          <cell r="A6" t="str">
            <v>04</v>
          </cell>
          <cell r="B6">
            <v>106</v>
          </cell>
          <cell r="C6">
            <v>137</v>
          </cell>
          <cell r="D6">
            <v>0.43621399176954734</v>
          </cell>
          <cell r="E6">
            <v>243</v>
          </cell>
          <cell r="F6">
            <v>108</v>
          </cell>
          <cell r="G6">
            <v>124</v>
          </cell>
          <cell r="H6">
            <v>0.46551724137931033</v>
          </cell>
          <cell r="I6">
            <v>232</v>
          </cell>
          <cell r="J6">
            <v>122</v>
          </cell>
          <cell r="K6">
            <v>111</v>
          </cell>
          <cell r="L6">
            <v>0.52360515021459231</v>
          </cell>
          <cell r="M6">
            <v>233</v>
          </cell>
          <cell r="N6">
            <v>145</v>
          </cell>
          <cell r="O6">
            <v>164</v>
          </cell>
          <cell r="P6">
            <v>0.46925566343042069</v>
          </cell>
          <cell r="Q6">
            <v>309</v>
          </cell>
          <cell r="R6">
            <v>148</v>
          </cell>
          <cell r="S6">
            <v>152</v>
          </cell>
          <cell r="T6">
            <v>0.49333333333333335</v>
          </cell>
          <cell r="U6">
            <v>300</v>
          </cell>
        </row>
        <row r="7">
          <cell r="A7" t="str">
            <v>05</v>
          </cell>
          <cell r="B7">
            <v>122</v>
          </cell>
          <cell r="C7">
            <v>164</v>
          </cell>
          <cell r="D7">
            <v>0.42657342657342656</v>
          </cell>
          <cell r="E7">
            <v>286</v>
          </cell>
          <cell r="F7">
            <v>129</v>
          </cell>
          <cell r="G7">
            <v>138</v>
          </cell>
          <cell r="H7">
            <v>0.48314606741573035</v>
          </cell>
          <cell r="I7">
            <v>267</v>
          </cell>
          <cell r="J7">
            <v>154</v>
          </cell>
          <cell r="K7">
            <v>174</v>
          </cell>
          <cell r="L7">
            <v>0.46951219512195119</v>
          </cell>
          <cell r="M7">
            <v>328</v>
          </cell>
          <cell r="N7">
            <v>129</v>
          </cell>
          <cell r="O7">
            <v>180</v>
          </cell>
          <cell r="P7">
            <v>0.41747572815533979</v>
          </cell>
          <cell r="Q7">
            <v>309</v>
          </cell>
          <cell r="R7">
            <v>162</v>
          </cell>
          <cell r="S7">
            <v>233</v>
          </cell>
          <cell r="T7">
            <v>0.41012658227848103</v>
          </cell>
          <cell r="U7">
            <v>395</v>
          </cell>
        </row>
        <row r="8">
          <cell r="A8" t="str">
            <v>06</v>
          </cell>
          <cell r="B8">
            <v>171</v>
          </cell>
          <cell r="C8">
            <v>145</v>
          </cell>
          <cell r="D8">
            <v>0.54113924050632911</v>
          </cell>
          <cell r="E8">
            <v>316</v>
          </cell>
          <cell r="F8">
            <v>183</v>
          </cell>
          <cell r="G8">
            <v>171</v>
          </cell>
          <cell r="H8">
            <v>0.51694915254237284</v>
          </cell>
          <cell r="I8">
            <v>354</v>
          </cell>
          <cell r="J8">
            <v>205</v>
          </cell>
          <cell r="K8">
            <v>204</v>
          </cell>
          <cell r="L8">
            <v>0.5012224938875306</v>
          </cell>
          <cell r="M8">
            <v>409</v>
          </cell>
          <cell r="N8">
            <v>162</v>
          </cell>
          <cell r="O8">
            <v>163</v>
          </cell>
          <cell r="P8">
            <v>0.49846153846153846</v>
          </cell>
          <cell r="Q8">
            <v>325</v>
          </cell>
          <cell r="R8">
            <v>206</v>
          </cell>
          <cell r="S8">
            <v>212</v>
          </cell>
          <cell r="T8">
            <v>0.49282296650717705</v>
          </cell>
          <cell r="U8">
            <v>418</v>
          </cell>
        </row>
        <row r="9">
          <cell r="A9" t="str">
            <v>07</v>
          </cell>
          <cell r="B9">
            <v>264</v>
          </cell>
          <cell r="C9">
            <v>128</v>
          </cell>
          <cell r="D9">
            <v>0.67346938775510201</v>
          </cell>
          <cell r="E9">
            <v>392</v>
          </cell>
          <cell r="F9">
            <v>253</v>
          </cell>
          <cell r="G9">
            <v>106</v>
          </cell>
          <cell r="H9">
            <v>0.70473537604456826</v>
          </cell>
          <cell r="I9">
            <v>359</v>
          </cell>
          <cell r="J9">
            <v>267</v>
          </cell>
          <cell r="K9">
            <v>102</v>
          </cell>
          <cell r="L9">
            <v>0.72357723577235777</v>
          </cell>
          <cell r="M9">
            <v>369</v>
          </cell>
          <cell r="N9">
            <v>342</v>
          </cell>
          <cell r="O9">
            <v>121</v>
          </cell>
          <cell r="P9">
            <v>0.73866090712742982</v>
          </cell>
          <cell r="Q9">
            <v>463</v>
          </cell>
          <cell r="R9">
            <v>389</v>
          </cell>
          <cell r="S9">
            <v>126</v>
          </cell>
          <cell r="T9">
            <v>0.75533980582524274</v>
          </cell>
          <cell r="U9">
            <v>515</v>
          </cell>
        </row>
        <row r="10">
          <cell r="A10" t="str">
            <v>08</v>
          </cell>
          <cell r="B10">
            <v>55</v>
          </cell>
          <cell r="C10">
            <v>35</v>
          </cell>
          <cell r="D10">
            <v>0.61111111111111116</v>
          </cell>
          <cell r="E10">
            <v>90</v>
          </cell>
          <cell r="F10">
            <v>78</v>
          </cell>
          <cell r="G10">
            <v>42</v>
          </cell>
          <cell r="H10">
            <v>0.65</v>
          </cell>
          <cell r="I10">
            <v>120</v>
          </cell>
          <cell r="J10">
            <v>52</v>
          </cell>
          <cell r="K10">
            <v>31</v>
          </cell>
          <cell r="L10">
            <v>0.62650602409638556</v>
          </cell>
          <cell r="M10">
            <v>83</v>
          </cell>
          <cell r="N10">
            <v>50</v>
          </cell>
          <cell r="O10">
            <v>32</v>
          </cell>
          <cell r="P10">
            <v>0.6097560975609756</v>
          </cell>
          <cell r="Q10">
            <v>82</v>
          </cell>
          <cell r="R10">
            <v>45</v>
          </cell>
          <cell r="S10">
            <v>26</v>
          </cell>
          <cell r="T10">
            <v>0.63380281690140849</v>
          </cell>
          <cell r="U10">
            <v>71</v>
          </cell>
        </row>
        <row r="11">
          <cell r="A11" t="str">
            <v>09</v>
          </cell>
          <cell r="B11">
            <v>339</v>
          </cell>
          <cell r="C11">
            <v>219</v>
          </cell>
          <cell r="D11">
            <v>0.60752688172043012</v>
          </cell>
          <cell r="E11">
            <v>558</v>
          </cell>
          <cell r="F11">
            <v>324</v>
          </cell>
          <cell r="G11">
            <v>181</v>
          </cell>
          <cell r="H11">
            <v>0.6415841584158416</v>
          </cell>
          <cell r="I11">
            <v>505</v>
          </cell>
          <cell r="J11">
            <v>320</v>
          </cell>
          <cell r="K11">
            <v>150</v>
          </cell>
          <cell r="L11">
            <v>0.68085106382978722</v>
          </cell>
          <cell r="M11">
            <v>470</v>
          </cell>
          <cell r="N11">
            <v>267</v>
          </cell>
          <cell r="O11">
            <v>99</v>
          </cell>
          <cell r="P11">
            <v>0.72950819672131151</v>
          </cell>
          <cell r="Q11">
            <v>366</v>
          </cell>
          <cell r="R11">
            <v>387</v>
          </cell>
          <cell r="S11">
            <v>155</v>
          </cell>
          <cell r="T11">
            <v>0.7140221402214022</v>
          </cell>
          <cell r="U11">
            <v>542</v>
          </cell>
        </row>
        <row r="12">
          <cell r="A12" t="str">
            <v>10</v>
          </cell>
          <cell r="B12">
            <v>76</v>
          </cell>
          <cell r="C12">
            <v>46</v>
          </cell>
          <cell r="D12">
            <v>0.62295081967213117</v>
          </cell>
          <cell r="E12">
            <v>122</v>
          </cell>
          <cell r="F12">
            <v>100</v>
          </cell>
          <cell r="G12">
            <v>40</v>
          </cell>
          <cell r="H12">
            <v>0.7142857142857143</v>
          </cell>
          <cell r="I12">
            <v>140</v>
          </cell>
          <cell r="J12">
            <v>121</v>
          </cell>
          <cell r="K12">
            <v>51</v>
          </cell>
          <cell r="L12">
            <v>0.70348837209302328</v>
          </cell>
          <cell r="M12">
            <v>172</v>
          </cell>
          <cell r="N12">
            <v>63</v>
          </cell>
          <cell r="O12">
            <v>18</v>
          </cell>
          <cell r="P12">
            <v>0.77777777777777779</v>
          </cell>
          <cell r="Q12">
            <v>81</v>
          </cell>
          <cell r="R12">
            <v>125</v>
          </cell>
          <cell r="S12">
            <v>45</v>
          </cell>
          <cell r="T12">
            <v>0.73529411764705888</v>
          </cell>
          <cell r="U12">
            <v>170</v>
          </cell>
        </row>
        <row r="13">
          <cell r="A13" t="str">
            <v>11</v>
          </cell>
          <cell r="B13">
            <v>230</v>
          </cell>
          <cell r="C13">
            <v>114</v>
          </cell>
          <cell r="D13">
            <v>0.66860465116279066</v>
          </cell>
          <cell r="E13">
            <v>344</v>
          </cell>
          <cell r="F13">
            <v>216</v>
          </cell>
          <cell r="G13">
            <v>102</v>
          </cell>
          <cell r="H13">
            <v>0.67924528301886788</v>
          </cell>
          <cell r="I13">
            <v>318</v>
          </cell>
          <cell r="J13">
            <v>212</v>
          </cell>
          <cell r="K13">
            <v>94</v>
          </cell>
          <cell r="L13">
            <v>0.69281045751633985</v>
          </cell>
          <cell r="M13">
            <v>306</v>
          </cell>
          <cell r="N13">
            <v>265</v>
          </cell>
          <cell r="O13">
            <v>127</v>
          </cell>
          <cell r="P13">
            <v>0.67602040816326525</v>
          </cell>
          <cell r="Q13">
            <v>392</v>
          </cell>
          <cell r="R13">
            <v>217</v>
          </cell>
          <cell r="S13">
            <v>113</v>
          </cell>
          <cell r="T13">
            <v>0.65757575757575759</v>
          </cell>
          <cell r="U13">
            <v>330</v>
          </cell>
        </row>
        <row r="14">
          <cell r="A14" t="str">
            <v>12</v>
          </cell>
          <cell r="B14">
            <v>73</v>
          </cell>
          <cell r="C14">
            <v>30</v>
          </cell>
          <cell r="D14">
            <v>0.70873786407766992</v>
          </cell>
          <cell r="E14">
            <v>103</v>
          </cell>
          <cell r="F14">
            <v>66</v>
          </cell>
          <cell r="G14">
            <v>25</v>
          </cell>
          <cell r="H14">
            <v>0.72527472527472525</v>
          </cell>
          <cell r="I14">
            <v>91</v>
          </cell>
          <cell r="J14">
            <v>70</v>
          </cell>
          <cell r="K14">
            <v>23</v>
          </cell>
          <cell r="L14">
            <v>0.75268817204301075</v>
          </cell>
          <cell r="M14">
            <v>93</v>
          </cell>
          <cell r="N14">
            <v>69</v>
          </cell>
          <cell r="O14">
            <v>32</v>
          </cell>
          <cell r="P14">
            <v>0.68316831683168322</v>
          </cell>
          <cell r="Q14">
            <v>101</v>
          </cell>
          <cell r="R14">
            <v>68</v>
          </cell>
          <cell r="S14">
            <v>33</v>
          </cell>
          <cell r="T14">
            <v>0.67326732673267331</v>
          </cell>
          <cell r="U14">
            <v>101</v>
          </cell>
        </row>
        <row r="15">
          <cell r="A15" t="str">
            <v>13</v>
          </cell>
          <cell r="B15">
            <v>33</v>
          </cell>
          <cell r="C15">
            <v>7</v>
          </cell>
          <cell r="D15">
            <v>0.82499999999999996</v>
          </cell>
          <cell r="E15">
            <v>40</v>
          </cell>
          <cell r="F15">
            <v>48</v>
          </cell>
          <cell r="G15">
            <v>19</v>
          </cell>
          <cell r="H15">
            <v>0.71641791044776115</v>
          </cell>
          <cell r="I15">
            <v>67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25</v>
          </cell>
          <cell r="O15">
            <v>10</v>
          </cell>
          <cell r="P15">
            <v>0.7142857142857143</v>
          </cell>
          <cell r="Q15">
            <v>35</v>
          </cell>
          <cell r="R15">
            <v>48</v>
          </cell>
          <cell r="S15">
            <v>8</v>
          </cell>
          <cell r="T15">
            <v>0.8571428571428571</v>
          </cell>
          <cell r="U15">
            <v>56</v>
          </cell>
        </row>
        <row r="16">
          <cell r="A16" t="str">
            <v>14</v>
          </cell>
          <cell r="B16">
            <v>180</v>
          </cell>
          <cell r="C16">
            <v>101</v>
          </cell>
          <cell r="D16">
            <v>0.64056939501779364</v>
          </cell>
          <cell r="E16">
            <v>281</v>
          </cell>
          <cell r="F16">
            <v>192</v>
          </cell>
          <cell r="G16">
            <v>71</v>
          </cell>
          <cell r="H16">
            <v>0.73003802281368824</v>
          </cell>
          <cell r="I16">
            <v>263</v>
          </cell>
          <cell r="J16">
            <v>212</v>
          </cell>
          <cell r="K16">
            <v>81</v>
          </cell>
          <cell r="L16">
            <v>0.7235494880546075</v>
          </cell>
          <cell r="M16">
            <v>293</v>
          </cell>
          <cell r="N16">
            <v>201</v>
          </cell>
          <cell r="O16">
            <v>88</v>
          </cell>
          <cell r="P16">
            <v>0.69550173010380623</v>
          </cell>
          <cell r="Q16">
            <v>289</v>
          </cell>
          <cell r="R16">
            <v>228</v>
          </cell>
          <cell r="S16">
            <v>116</v>
          </cell>
          <cell r="T16">
            <v>0.66279069767441856</v>
          </cell>
          <cell r="U16">
            <v>344</v>
          </cell>
        </row>
        <row r="17">
          <cell r="A17" t="str">
            <v>15</v>
          </cell>
          <cell r="B17">
            <v>43</v>
          </cell>
          <cell r="C17">
            <v>47</v>
          </cell>
          <cell r="D17">
            <v>0.4777777777777778</v>
          </cell>
          <cell r="E17">
            <v>90</v>
          </cell>
          <cell r="F17">
            <v>70</v>
          </cell>
          <cell r="G17">
            <v>56</v>
          </cell>
          <cell r="H17">
            <v>0.55555555555555558</v>
          </cell>
          <cell r="I17">
            <v>126</v>
          </cell>
          <cell r="J17">
            <v>68</v>
          </cell>
          <cell r="K17">
            <v>42</v>
          </cell>
          <cell r="L17">
            <v>0.61818181818181817</v>
          </cell>
          <cell r="M17">
            <v>110</v>
          </cell>
          <cell r="N17">
            <v>82</v>
          </cell>
          <cell r="O17">
            <v>44</v>
          </cell>
          <cell r="P17">
            <v>0.65079365079365081</v>
          </cell>
          <cell r="Q17">
            <v>126</v>
          </cell>
          <cell r="R17">
            <v>77</v>
          </cell>
          <cell r="S17">
            <v>45</v>
          </cell>
          <cell r="T17">
            <v>0.63114754098360659</v>
          </cell>
          <cell r="U17">
            <v>122</v>
          </cell>
        </row>
        <row r="18">
          <cell r="A18" t="str">
            <v>16</v>
          </cell>
          <cell r="B18">
            <v>187</v>
          </cell>
          <cell r="C18">
            <v>123</v>
          </cell>
          <cell r="D18">
            <v>0.60322580645161294</v>
          </cell>
          <cell r="E18">
            <v>310</v>
          </cell>
          <cell r="F18">
            <v>224</v>
          </cell>
          <cell r="G18">
            <v>149</v>
          </cell>
          <cell r="H18">
            <v>0.60053619302949057</v>
          </cell>
          <cell r="I18">
            <v>373</v>
          </cell>
          <cell r="J18">
            <v>217</v>
          </cell>
          <cell r="K18">
            <v>117</v>
          </cell>
          <cell r="L18">
            <v>0.64970059880239517</v>
          </cell>
          <cell r="M18">
            <v>334</v>
          </cell>
          <cell r="N18">
            <v>191</v>
          </cell>
          <cell r="O18">
            <v>146</v>
          </cell>
          <cell r="P18">
            <v>0.56676557863501487</v>
          </cell>
          <cell r="Q18">
            <v>337</v>
          </cell>
          <cell r="R18">
            <v>209</v>
          </cell>
          <cell r="S18">
            <v>117</v>
          </cell>
          <cell r="T18">
            <v>0.64110429447852757</v>
          </cell>
          <cell r="U18">
            <v>326</v>
          </cell>
        </row>
        <row r="19">
          <cell r="A19" t="str">
            <v>17</v>
          </cell>
          <cell r="B19">
            <v>91</v>
          </cell>
          <cell r="C19">
            <v>176</v>
          </cell>
          <cell r="D19">
            <v>0.34082397003745318</v>
          </cell>
          <cell r="E19">
            <v>267</v>
          </cell>
          <cell r="F19">
            <v>73</v>
          </cell>
          <cell r="G19">
            <v>152</v>
          </cell>
          <cell r="H19">
            <v>0.32444444444444442</v>
          </cell>
          <cell r="I19">
            <v>225</v>
          </cell>
          <cell r="J19">
            <v>115</v>
          </cell>
          <cell r="K19">
            <v>202</v>
          </cell>
          <cell r="L19">
            <v>0.36277602523659308</v>
          </cell>
          <cell r="M19">
            <v>317</v>
          </cell>
          <cell r="N19">
            <v>91</v>
          </cell>
          <cell r="O19">
            <v>171</v>
          </cell>
          <cell r="P19">
            <v>0.34732824427480918</v>
          </cell>
          <cell r="Q19">
            <v>262</v>
          </cell>
          <cell r="R19">
            <v>94</v>
          </cell>
          <cell r="S19">
            <v>173</v>
          </cell>
          <cell r="T19">
            <v>0.35205992509363299</v>
          </cell>
          <cell r="U19">
            <v>267</v>
          </cell>
        </row>
        <row r="20">
          <cell r="A20" t="str">
            <v>18</v>
          </cell>
          <cell r="B20">
            <v>246</v>
          </cell>
          <cell r="C20">
            <v>191</v>
          </cell>
          <cell r="D20">
            <v>0.56292906178489699</v>
          </cell>
          <cell r="E20">
            <v>437</v>
          </cell>
          <cell r="F20">
            <v>249</v>
          </cell>
          <cell r="G20">
            <v>183</v>
          </cell>
          <cell r="H20">
            <v>0.57638888888888884</v>
          </cell>
          <cell r="I20">
            <v>432</v>
          </cell>
          <cell r="J20">
            <v>325</v>
          </cell>
          <cell r="K20">
            <v>243</v>
          </cell>
          <cell r="L20">
            <v>0.57218309859154926</v>
          </cell>
          <cell r="M20">
            <v>568</v>
          </cell>
          <cell r="N20">
            <v>260</v>
          </cell>
          <cell r="O20">
            <v>190</v>
          </cell>
          <cell r="P20">
            <v>0.57777777777777772</v>
          </cell>
          <cell r="Q20">
            <v>450</v>
          </cell>
          <cell r="R20">
            <v>280</v>
          </cell>
          <cell r="S20">
            <v>220</v>
          </cell>
          <cell r="T20">
            <v>0.56000000000000005</v>
          </cell>
          <cell r="U20">
            <v>500</v>
          </cell>
        </row>
        <row r="21">
          <cell r="A21" t="str">
            <v>19</v>
          </cell>
          <cell r="B21">
            <v>280</v>
          </cell>
          <cell r="C21">
            <v>284</v>
          </cell>
          <cell r="D21">
            <v>0.49645390070921985</v>
          </cell>
          <cell r="E21">
            <v>564</v>
          </cell>
          <cell r="F21">
            <v>387</v>
          </cell>
          <cell r="G21">
            <v>383</v>
          </cell>
          <cell r="H21">
            <v>0.5025974025974026</v>
          </cell>
          <cell r="I21">
            <v>770</v>
          </cell>
          <cell r="J21">
            <v>292</v>
          </cell>
          <cell r="K21">
            <v>230</v>
          </cell>
          <cell r="L21">
            <v>0.55938697318007657</v>
          </cell>
          <cell r="M21">
            <v>522</v>
          </cell>
          <cell r="N21">
            <v>361</v>
          </cell>
          <cell r="O21">
            <v>326</v>
          </cell>
          <cell r="P21">
            <v>0.52547307132459975</v>
          </cell>
          <cell r="Q21">
            <v>687</v>
          </cell>
          <cell r="R21">
            <v>328</v>
          </cell>
          <cell r="S21">
            <v>259</v>
          </cell>
          <cell r="T21">
            <v>0.55877342419080067</v>
          </cell>
          <cell r="U21">
            <v>587</v>
          </cell>
        </row>
        <row r="22">
          <cell r="A22" t="str">
            <v>20</v>
          </cell>
          <cell r="B22">
            <v>102</v>
          </cell>
          <cell r="C22">
            <v>71</v>
          </cell>
          <cell r="D22">
            <v>0.58959537572254339</v>
          </cell>
          <cell r="E22">
            <v>173</v>
          </cell>
          <cell r="F22">
            <v>33</v>
          </cell>
          <cell r="G22">
            <v>29</v>
          </cell>
          <cell r="H22">
            <v>0.532258064516129</v>
          </cell>
          <cell r="I22">
            <v>62</v>
          </cell>
          <cell r="J22">
            <v>114</v>
          </cell>
          <cell r="K22">
            <v>76</v>
          </cell>
          <cell r="L22">
            <v>0.6</v>
          </cell>
          <cell r="M22">
            <v>190</v>
          </cell>
          <cell r="N22">
            <v>138</v>
          </cell>
          <cell r="O22">
            <v>73</v>
          </cell>
          <cell r="P22">
            <v>0.65402843601895733</v>
          </cell>
          <cell r="Q22">
            <v>211</v>
          </cell>
          <cell r="R22">
            <v>58</v>
          </cell>
          <cell r="S22">
            <v>31</v>
          </cell>
          <cell r="T22">
            <v>0.651685393258427</v>
          </cell>
          <cell r="U22">
            <v>89</v>
          </cell>
        </row>
        <row r="23">
          <cell r="A23" t="str">
            <v>21</v>
          </cell>
          <cell r="B23">
            <v>140</v>
          </cell>
          <cell r="C23">
            <v>123</v>
          </cell>
          <cell r="D23">
            <v>0.53231939163498099</v>
          </cell>
          <cell r="E23">
            <v>263</v>
          </cell>
          <cell r="F23">
            <v>182</v>
          </cell>
          <cell r="G23">
            <v>144</v>
          </cell>
          <cell r="H23">
            <v>0.55828220858895705</v>
          </cell>
          <cell r="I23">
            <v>326</v>
          </cell>
          <cell r="J23">
            <v>163</v>
          </cell>
          <cell r="K23">
            <v>160</v>
          </cell>
          <cell r="L23">
            <v>0.50464396284829727</v>
          </cell>
          <cell r="M23">
            <v>323</v>
          </cell>
          <cell r="N23">
            <v>165</v>
          </cell>
          <cell r="O23">
            <v>151</v>
          </cell>
          <cell r="P23">
            <v>0.52215189873417722</v>
          </cell>
          <cell r="Q23">
            <v>316</v>
          </cell>
          <cell r="R23">
            <v>172</v>
          </cell>
          <cell r="S23">
            <v>146</v>
          </cell>
          <cell r="T23">
            <v>0.54088050314465408</v>
          </cell>
          <cell r="U23">
            <v>318</v>
          </cell>
        </row>
        <row r="24">
          <cell r="A24" t="str">
            <v>22</v>
          </cell>
          <cell r="B24">
            <v>270</v>
          </cell>
          <cell r="C24">
            <v>299</v>
          </cell>
          <cell r="D24">
            <v>0.47451669595782076</v>
          </cell>
          <cell r="E24">
            <v>569</v>
          </cell>
          <cell r="F24">
            <v>293</v>
          </cell>
          <cell r="G24">
            <v>308</v>
          </cell>
          <cell r="H24">
            <v>0.4875207986688852</v>
          </cell>
          <cell r="I24">
            <v>601</v>
          </cell>
          <cell r="J24">
            <v>355</v>
          </cell>
          <cell r="K24">
            <v>341</v>
          </cell>
          <cell r="L24">
            <v>0.51005747126436785</v>
          </cell>
          <cell r="M24">
            <v>696</v>
          </cell>
          <cell r="N24">
            <v>331</v>
          </cell>
          <cell r="O24">
            <v>349</v>
          </cell>
          <cell r="P24">
            <v>0.48676470588235293</v>
          </cell>
          <cell r="Q24">
            <v>680</v>
          </cell>
          <cell r="R24">
            <v>290</v>
          </cell>
          <cell r="S24">
            <v>361</v>
          </cell>
          <cell r="T24">
            <v>0.44546850998463899</v>
          </cell>
          <cell r="U24">
            <v>651</v>
          </cell>
        </row>
        <row r="25">
          <cell r="A25" t="str">
            <v>23</v>
          </cell>
          <cell r="B25">
            <v>137</v>
          </cell>
          <cell r="C25">
            <v>170</v>
          </cell>
          <cell r="D25">
            <v>0.44625407166123776</v>
          </cell>
          <cell r="E25">
            <v>307</v>
          </cell>
          <cell r="F25">
            <v>126</v>
          </cell>
          <cell r="G25">
            <v>183</v>
          </cell>
          <cell r="H25">
            <v>0.40776699029126212</v>
          </cell>
          <cell r="I25">
            <v>309</v>
          </cell>
          <cell r="J25">
            <v>128</v>
          </cell>
          <cell r="K25">
            <v>146</v>
          </cell>
          <cell r="L25">
            <v>0.46715328467153283</v>
          </cell>
          <cell r="M25">
            <v>274</v>
          </cell>
          <cell r="N25">
            <v>137</v>
          </cell>
          <cell r="O25">
            <v>148</v>
          </cell>
          <cell r="P25">
            <v>0.48070175438596491</v>
          </cell>
          <cell r="Q25">
            <v>285</v>
          </cell>
          <cell r="R25">
            <v>129</v>
          </cell>
          <cell r="S25">
            <v>171</v>
          </cell>
          <cell r="T25">
            <v>0.43</v>
          </cell>
          <cell r="U25">
            <v>300</v>
          </cell>
        </row>
        <row r="26">
          <cell r="A26" t="str">
            <v>24</v>
          </cell>
          <cell r="B26">
            <v>96</v>
          </cell>
          <cell r="C26">
            <v>91</v>
          </cell>
          <cell r="D26">
            <v>0.5133689839572193</v>
          </cell>
          <cell r="E26">
            <v>187</v>
          </cell>
          <cell r="F26">
            <v>79</v>
          </cell>
          <cell r="G26">
            <v>79</v>
          </cell>
          <cell r="H26">
            <v>0.5</v>
          </cell>
          <cell r="I26">
            <v>158</v>
          </cell>
          <cell r="J26">
            <v>74</v>
          </cell>
          <cell r="K26">
            <v>75</v>
          </cell>
          <cell r="L26">
            <v>0.49664429530201343</v>
          </cell>
          <cell r="M26">
            <v>149</v>
          </cell>
          <cell r="N26">
            <v>70</v>
          </cell>
          <cell r="O26">
            <v>63</v>
          </cell>
          <cell r="P26">
            <v>0.52631578947368418</v>
          </cell>
          <cell r="Q26">
            <v>133</v>
          </cell>
          <cell r="R26">
            <v>78</v>
          </cell>
          <cell r="S26">
            <v>76</v>
          </cell>
          <cell r="T26">
            <v>0.50649350649350644</v>
          </cell>
          <cell r="U26">
            <v>154</v>
          </cell>
        </row>
        <row r="27">
          <cell r="A27" t="str">
            <v>25</v>
          </cell>
          <cell r="B27">
            <v>102</v>
          </cell>
          <cell r="C27">
            <v>397</v>
          </cell>
          <cell r="D27">
            <v>0.20440881763527055</v>
          </cell>
          <cell r="E27">
            <v>499</v>
          </cell>
          <cell r="F27">
            <v>102</v>
          </cell>
          <cell r="G27">
            <v>345</v>
          </cell>
          <cell r="H27">
            <v>0.22818791946308725</v>
          </cell>
          <cell r="I27">
            <v>447</v>
          </cell>
          <cell r="J27">
            <v>115</v>
          </cell>
          <cell r="K27">
            <v>391</v>
          </cell>
          <cell r="L27">
            <v>0.22727272727272727</v>
          </cell>
          <cell r="M27">
            <v>506</v>
          </cell>
          <cell r="N27">
            <v>100</v>
          </cell>
          <cell r="O27">
            <v>325</v>
          </cell>
          <cell r="P27">
            <v>0.23529411764705882</v>
          </cell>
          <cell r="Q27">
            <v>425</v>
          </cell>
          <cell r="R27">
            <v>97</v>
          </cell>
          <cell r="S27">
            <v>353</v>
          </cell>
          <cell r="T27">
            <v>0.21555555555555556</v>
          </cell>
          <cell r="U27">
            <v>450</v>
          </cell>
        </row>
        <row r="28">
          <cell r="A28" t="str">
            <v>26</v>
          </cell>
          <cell r="B28">
            <v>142</v>
          </cell>
          <cell r="C28">
            <v>403</v>
          </cell>
          <cell r="D28">
            <v>0.26055045871559634</v>
          </cell>
          <cell r="E28">
            <v>545</v>
          </cell>
          <cell r="F28">
            <v>134</v>
          </cell>
          <cell r="G28">
            <v>359</v>
          </cell>
          <cell r="H28">
            <v>0.27180527383367142</v>
          </cell>
          <cell r="I28">
            <v>493</v>
          </cell>
          <cell r="J28">
            <v>145</v>
          </cell>
          <cell r="K28">
            <v>389</v>
          </cell>
          <cell r="L28">
            <v>0.27153558052434457</v>
          </cell>
          <cell r="M28">
            <v>534</v>
          </cell>
          <cell r="N28">
            <v>116</v>
          </cell>
          <cell r="O28">
            <v>305</v>
          </cell>
          <cell r="P28">
            <v>0.27553444180522563</v>
          </cell>
          <cell r="Q28">
            <v>421</v>
          </cell>
          <cell r="R28">
            <v>119</v>
          </cell>
          <cell r="S28">
            <v>320</v>
          </cell>
          <cell r="T28">
            <v>0.27107061503416857</v>
          </cell>
          <cell r="U28">
            <v>439</v>
          </cell>
        </row>
        <row r="29">
          <cell r="A29" t="str">
            <v>27</v>
          </cell>
          <cell r="B29">
            <v>164</v>
          </cell>
          <cell r="C29">
            <v>525</v>
          </cell>
          <cell r="D29">
            <v>0.23802612481857766</v>
          </cell>
          <cell r="E29">
            <v>689</v>
          </cell>
          <cell r="F29">
            <v>174</v>
          </cell>
          <cell r="G29">
            <v>510</v>
          </cell>
          <cell r="H29">
            <v>0.25438596491228072</v>
          </cell>
          <cell r="I29">
            <v>684</v>
          </cell>
          <cell r="J29">
            <v>132</v>
          </cell>
          <cell r="K29">
            <v>515</v>
          </cell>
          <cell r="L29">
            <v>0.20401854714064915</v>
          </cell>
          <cell r="M29">
            <v>647</v>
          </cell>
          <cell r="N29">
            <v>164</v>
          </cell>
          <cell r="O29">
            <v>513</v>
          </cell>
          <cell r="P29">
            <v>0.24224519940915806</v>
          </cell>
          <cell r="Q29">
            <v>677</v>
          </cell>
          <cell r="R29">
            <v>162</v>
          </cell>
          <cell r="S29">
            <v>512</v>
          </cell>
          <cell r="T29">
            <v>0.24035608308605341</v>
          </cell>
          <cell r="U29">
            <v>674</v>
          </cell>
        </row>
        <row r="30">
          <cell r="A30" t="str">
            <v>28</v>
          </cell>
          <cell r="B30">
            <v>104</v>
          </cell>
          <cell r="C30">
            <v>301</v>
          </cell>
          <cell r="D30">
            <v>0.25679012345679014</v>
          </cell>
          <cell r="E30">
            <v>405</v>
          </cell>
          <cell r="F30">
            <v>101</v>
          </cell>
          <cell r="G30">
            <v>276</v>
          </cell>
          <cell r="H30">
            <v>0.26790450928381965</v>
          </cell>
          <cell r="I30">
            <v>377</v>
          </cell>
          <cell r="J30">
            <v>114</v>
          </cell>
          <cell r="K30">
            <v>326</v>
          </cell>
          <cell r="L30">
            <v>0.25909090909090909</v>
          </cell>
          <cell r="M30">
            <v>440</v>
          </cell>
          <cell r="N30">
            <v>89</v>
          </cell>
          <cell r="O30">
            <v>284</v>
          </cell>
          <cell r="P30">
            <v>0.23860589812332439</v>
          </cell>
          <cell r="Q30">
            <v>373</v>
          </cell>
          <cell r="R30">
            <v>111</v>
          </cell>
          <cell r="S30">
            <v>355</v>
          </cell>
          <cell r="T30">
            <v>0.23819742489270387</v>
          </cell>
          <cell r="U30">
            <v>466</v>
          </cell>
        </row>
        <row r="31">
          <cell r="A31" t="str">
            <v>29</v>
          </cell>
          <cell r="B31">
            <v>24</v>
          </cell>
          <cell r="C31">
            <v>111</v>
          </cell>
          <cell r="D31">
            <v>0.17777777777777778</v>
          </cell>
          <cell r="E31">
            <v>135</v>
          </cell>
          <cell r="F31">
            <v>32</v>
          </cell>
          <cell r="G31">
            <v>96</v>
          </cell>
          <cell r="H31">
            <v>0.25</v>
          </cell>
          <cell r="I31">
            <v>128</v>
          </cell>
          <cell r="J31">
            <v>28</v>
          </cell>
          <cell r="K31">
            <v>125</v>
          </cell>
          <cell r="L31">
            <v>0.18300653594771241</v>
          </cell>
          <cell r="M31">
            <v>153</v>
          </cell>
          <cell r="N31">
            <v>19</v>
          </cell>
          <cell r="O31">
            <v>74</v>
          </cell>
          <cell r="P31">
            <v>0.20430107526881722</v>
          </cell>
          <cell r="Q31">
            <v>93</v>
          </cell>
          <cell r="R31">
            <v>18</v>
          </cell>
          <cell r="S31">
            <v>73</v>
          </cell>
          <cell r="T31">
            <v>0.19780219780219779</v>
          </cell>
          <cell r="U31">
            <v>91</v>
          </cell>
        </row>
        <row r="32">
          <cell r="A32" t="str">
            <v>30</v>
          </cell>
          <cell r="B32">
            <v>54</v>
          </cell>
          <cell r="C32">
            <v>147</v>
          </cell>
          <cell r="D32">
            <v>0.26865671641791045</v>
          </cell>
          <cell r="E32">
            <v>201</v>
          </cell>
          <cell r="F32">
            <v>31</v>
          </cell>
          <cell r="G32">
            <v>120</v>
          </cell>
          <cell r="H32">
            <v>0.20529801324503311</v>
          </cell>
          <cell r="I32">
            <v>151</v>
          </cell>
          <cell r="J32">
            <v>21</v>
          </cell>
          <cell r="K32">
            <v>89</v>
          </cell>
          <cell r="L32">
            <v>0.19090909090909092</v>
          </cell>
          <cell r="M32">
            <v>110</v>
          </cell>
          <cell r="N32">
            <v>32</v>
          </cell>
          <cell r="O32">
            <v>106</v>
          </cell>
          <cell r="P32">
            <v>0.2318840579710145</v>
          </cell>
          <cell r="Q32">
            <v>138</v>
          </cell>
          <cell r="R32">
            <v>24</v>
          </cell>
          <cell r="S32">
            <v>103</v>
          </cell>
          <cell r="T32">
            <v>0.1889763779527559</v>
          </cell>
          <cell r="U32">
            <v>127</v>
          </cell>
        </row>
        <row r="33">
          <cell r="A33" t="str">
            <v>31</v>
          </cell>
          <cell r="B33">
            <v>178</v>
          </cell>
          <cell r="C33">
            <v>222</v>
          </cell>
          <cell r="D33">
            <v>0.44500000000000001</v>
          </cell>
          <cell r="E33">
            <v>400</v>
          </cell>
          <cell r="F33">
            <v>141</v>
          </cell>
          <cell r="G33">
            <v>240</v>
          </cell>
          <cell r="H33">
            <v>0.37007874015748032</v>
          </cell>
          <cell r="I33">
            <v>381</v>
          </cell>
          <cell r="J33">
            <v>148</v>
          </cell>
          <cell r="K33">
            <v>212</v>
          </cell>
          <cell r="L33">
            <v>0.41111111111111109</v>
          </cell>
          <cell r="M33">
            <v>360</v>
          </cell>
          <cell r="N33">
            <v>168</v>
          </cell>
          <cell r="O33">
            <v>229</v>
          </cell>
          <cell r="P33">
            <v>0.42317380352644834</v>
          </cell>
          <cell r="Q33">
            <v>397</v>
          </cell>
          <cell r="R33">
            <v>160</v>
          </cell>
          <cell r="S33">
            <v>221</v>
          </cell>
          <cell r="T33">
            <v>0.41994750656167978</v>
          </cell>
          <cell r="U33">
            <v>381</v>
          </cell>
        </row>
        <row r="34">
          <cell r="A34" t="str">
            <v>32</v>
          </cell>
          <cell r="B34">
            <v>184</v>
          </cell>
          <cell r="C34">
            <v>251</v>
          </cell>
          <cell r="D34">
            <v>0.42298850574712643</v>
          </cell>
          <cell r="E34">
            <v>435</v>
          </cell>
          <cell r="F34">
            <v>168</v>
          </cell>
          <cell r="G34">
            <v>278</v>
          </cell>
          <cell r="H34">
            <v>0.37668161434977576</v>
          </cell>
          <cell r="I34">
            <v>446</v>
          </cell>
          <cell r="J34">
            <v>182</v>
          </cell>
          <cell r="K34">
            <v>263</v>
          </cell>
          <cell r="L34">
            <v>0.40898876404494383</v>
          </cell>
          <cell r="M34">
            <v>445</v>
          </cell>
          <cell r="N34">
            <v>159</v>
          </cell>
          <cell r="O34">
            <v>237</v>
          </cell>
          <cell r="P34">
            <v>0.40151515151515149</v>
          </cell>
          <cell r="Q34">
            <v>396</v>
          </cell>
          <cell r="R34">
            <v>166</v>
          </cell>
          <cell r="S34">
            <v>261</v>
          </cell>
          <cell r="T34">
            <v>0.38875878220140514</v>
          </cell>
          <cell r="U34">
            <v>427</v>
          </cell>
        </row>
        <row r="35">
          <cell r="A35" t="str">
            <v>33</v>
          </cell>
          <cell r="B35">
            <v>119</v>
          </cell>
          <cell r="C35">
            <v>185</v>
          </cell>
          <cell r="D35">
            <v>0.39144736842105265</v>
          </cell>
          <cell r="E35">
            <v>304</v>
          </cell>
          <cell r="F35">
            <v>92</v>
          </cell>
          <cell r="G35">
            <v>201</v>
          </cell>
          <cell r="H35">
            <v>0.31399317406143346</v>
          </cell>
          <cell r="I35">
            <v>293</v>
          </cell>
          <cell r="J35">
            <v>132</v>
          </cell>
          <cell r="K35">
            <v>215</v>
          </cell>
          <cell r="L35">
            <v>0.3804034582132565</v>
          </cell>
          <cell r="M35">
            <v>347</v>
          </cell>
          <cell r="N35">
            <v>104</v>
          </cell>
          <cell r="O35">
            <v>178</v>
          </cell>
          <cell r="P35">
            <v>0.36879432624113473</v>
          </cell>
          <cell r="Q35">
            <v>282</v>
          </cell>
          <cell r="R35">
            <v>84</v>
          </cell>
          <cell r="S35">
            <v>165</v>
          </cell>
          <cell r="T35">
            <v>0.33734939759036142</v>
          </cell>
          <cell r="U35">
            <v>249</v>
          </cell>
        </row>
        <row r="36">
          <cell r="A36" t="str">
            <v>34</v>
          </cell>
          <cell r="B36">
            <v>18</v>
          </cell>
          <cell r="C36">
            <v>72</v>
          </cell>
          <cell r="D36">
            <v>0.2</v>
          </cell>
          <cell r="E36">
            <v>90</v>
          </cell>
          <cell r="F36">
            <v>10</v>
          </cell>
          <cell r="G36">
            <v>48</v>
          </cell>
          <cell r="H36">
            <v>0.17241379310344829</v>
          </cell>
          <cell r="I36">
            <v>58</v>
          </cell>
          <cell r="J36">
            <v>8</v>
          </cell>
          <cell r="K36">
            <v>26</v>
          </cell>
          <cell r="L36">
            <v>0.23529411764705882</v>
          </cell>
          <cell r="M36">
            <v>34</v>
          </cell>
          <cell r="N36">
            <v>9</v>
          </cell>
          <cell r="O36">
            <v>42</v>
          </cell>
          <cell r="P36">
            <v>0.17647058823529413</v>
          </cell>
          <cell r="Q36">
            <v>51</v>
          </cell>
          <cell r="R36">
            <v>18</v>
          </cell>
          <cell r="S36">
            <v>64</v>
          </cell>
          <cell r="T36">
            <v>0.21951219512195122</v>
          </cell>
          <cell r="U36">
            <v>82</v>
          </cell>
        </row>
        <row r="37">
          <cell r="A37" t="str">
            <v>35</v>
          </cell>
          <cell r="B37">
            <v>66</v>
          </cell>
          <cell r="C37">
            <v>97</v>
          </cell>
          <cell r="D37">
            <v>0.40490797546012269</v>
          </cell>
          <cell r="E37">
            <v>163</v>
          </cell>
          <cell r="F37">
            <v>74</v>
          </cell>
          <cell r="G37">
            <v>136</v>
          </cell>
          <cell r="H37">
            <v>0.35238095238095241</v>
          </cell>
          <cell r="I37">
            <v>210</v>
          </cell>
          <cell r="J37">
            <v>59</v>
          </cell>
          <cell r="K37">
            <v>115</v>
          </cell>
          <cell r="L37">
            <v>0.33908045977011492</v>
          </cell>
          <cell r="M37">
            <v>174</v>
          </cell>
          <cell r="N37">
            <v>64</v>
          </cell>
          <cell r="O37">
            <v>126</v>
          </cell>
          <cell r="P37">
            <v>0.33684210526315789</v>
          </cell>
          <cell r="Q37">
            <v>190</v>
          </cell>
          <cell r="R37">
            <v>69</v>
          </cell>
          <cell r="S37">
            <v>107</v>
          </cell>
          <cell r="T37">
            <v>0.39204545454545453</v>
          </cell>
          <cell r="U37">
            <v>176</v>
          </cell>
        </row>
        <row r="38">
          <cell r="A38" t="str">
            <v>36</v>
          </cell>
          <cell r="B38">
            <v>18</v>
          </cell>
          <cell r="C38">
            <v>34</v>
          </cell>
          <cell r="D38">
            <v>0.34615384615384615</v>
          </cell>
          <cell r="E38">
            <v>52</v>
          </cell>
          <cell r="F38">
            <v>22</v>
          </cell>
          <cell r="G38">
            <v>40</v>
          </cell>
          <cell r="H38">
            <v>0.35483870967741937</v>
          </cell>
          <cell r="I38">
            <v>62</v>
          </cell>
          <cell r="J38">
            <v>41</v>
          </cell>
          <cell r="K38">
            <v>56</v>
          </cell>
          <cell r="L38">
            <v>0.42268041237113402</v>
          </cell>
          <cell r="M38">
            <v>97</v>
          </cell>
          <cell r="N38">
            <v>29</v>
          </cell>
          <cell r="O38">
            <v>54</v>
          </cell>
          <cell r="P38">
            <v>0.3493975903614458</v>
          </cell>
          <cell r="Q38">
            <v>83</v>
          </cell>
          <cell r="R38">
            <v>21</v>
          </cell>
          <cell r="S38">
            <v>26</v>
          </cell>
          <cell r="T38">
            <v>0.44680851063829785</v>
          </cell>
          <cell r="U38">
            <v>47</v>
          </cell>
        </row>
        <row r="39">
          <cell r="A39" t="str">
            <v>37</v>
          </cell>
          <cell r="B39">
            <v>16</v>
          </cell>
          <cell r="C39">
            <v>37</v>
          </cell>
          <cell r="D39">
            <v>0.30188679245283018</v>
          </cell>
          <cell r="E39">
            <v>53</v>
          </cell>
          <cell r="F39">
            <v>25</v>
          </cell>
          <cell r="G39">
            <v>31</v>
          </cell>
          <cell r="H39">
            <v>0.44642857142857145</v>
          </cell>
          <cell r="I39">
            <v>56</v>
          </cell>
          <cell r="J39">
            <v>8</v>
          </cell>
          <cell r="K39">
            <v>24</v>
          </cell>
          <cell r="L39">
            <v>0.25</v>
          </cell>
          <cell r="M39">
            <v>32</v>
          </cell>
          <cell r="N39">
            <v>6</v>
          </cell>
          <cell r="O39">
            <v>10</v>
          </cell>
          <cell r="P39">
            <v>0.375</v>
          </cell>
          <cell r="Q39">
            <v>16</v>
          </cell>
          <cell r="R39">
            <v>9</v>
          </cell>
          <cell r="S39">
            <v>21</v>
          </cell>
          <cell r="T39">
            <v>0.3</v>
          </cell>
          <cell r="U39">
            <v>30</v>
          </cell>
        </row>
        <row r="40">
          <cell r="A40" t="str">
            <v>60</v>
          </cell>
          <cell r="B40">
            <v>86</v>
          </cell>
          <cell r="C40">
            <v>346</v>
          </cell>
          <cell r="D40">
            <v>0.19907407407407407</v>
          </cell>
          <cell r="E40">
            <v>432</v>
          </cell>
          <cell r="F40">
            <v>74</v>
          </cell>
          <cell r="G40">
            <v>304</v>
          </cell>
          <cell r="H40">
            <v>0.19576719576719576</v>
          </cell>
          <cell r="I40">
            <v>378</v>
          </cell>
          <cell r="J40">
            <v>73</v>
          </cell>
          <cell r="K40">
            <v>342</v>
          </cell>
          <cell r="L40">
            <v>0.17590361445783131</v>
          </cell>
          <cell r="M40">
            <v>415</v>
          </cell>
          <cell r="N40">
            <v>75</v>
          </cell>
          <cell r="O40">
            <v>335</v>
          </cell>
          <cell r="P40">
            <v>0.18292682926829268</v>
          </cell>
          <cell r="Q40">
            <v>410</v>
          </cell>
          <cell r="R40">
            <v>95</v>
          </cell>
          <cell r="S40">
            <v>378</v>
          </cell>
          <cell r="T40">
            <v>0.20084566596194503</v>
          </cell>
          <cell r="U40">
            <v>473</v>
          </cell>
        </row>
        <row r="41">
          <cell r="A41" t="str">
            <v>61</v>
          </cell>
          <cell r="B41">
            <v>72</v>
          </cell>
          <cell r="C41">
            <v>277</v>
          </cell>
          <cell r="D41">
            <v>0.20630372492836677</v>
          </cell>
          <cell r="E41">
            <v>349</v>
          </cell>
          <cell r="F41">
            <v>78</v>
          </cell>
          <cell r="G41">
            <v>274</v>
          </cell>
          <cell r="H41">
            <v>0.22159090909090909</v>
          </cell>
          <cell r="I41">
            <v>352</v>
          </cell>
          <cell r="J41">
            <v>98</v>
          </cell>
          <cell r="K41">
            <v>294</v>
          </cell>
          <cell r="L41">
            <v>0.25</v>
          </cell>
          <cell r="M41">
            <v>392</v>
          </cell>
          <cell r="N41">
            <v>74</v>
          </cell>
          <cell r="O41">
            <v>250</v>
          </cell>
          <cell r="P41">
            <v>0.22839506172839505</v>
          </cell>
          <cell r="Q41">
            <v>324</v>
          </cell>
          <cell r="R41">
            <v>76</v>
          </cell>
          <cell r="S41">
            <v>271</v>
          </cell>
          <cell r="T41">
            <v>0.21902017291066284</v>
          </cell>
          <cell r="U41">
            <v>347</v>
          </cell>
        </row>
        <row r="42">
          <cell r="A42" t="str">
            <v>62</v>
          </cell>
          <cell r="B42">
            <v>85</v>
          </cell>
          <cell r="C42">
            <v>156</v>
          </cell>
          <cell r="D42">
            <v>0.35269709543568467</v>
          </cell>
          <cell r="E42">
            <v>241</v>
          </cell>
          <cell r="F42">
            <v>63</v>
          </cell>
          <cell r="G42">
            <v>140</v>
          </cell>
          <cell r="H42">
            <v>0.31034482758620691</v>
          </cell>
          <cell r="I42">
            <v>203</v>
          </cell>
          <cell r="J42">
            <v>85</v>
          </cell>
          <cell r="K42">
            <v>162</v>
          </cell>
          <cell r="L42">
            <v>0.34412955465587042</v>
          </cell>
          <cell r="M42">
            <v>247</v>
          </cell>
          <cell r="N42">
            <v>84</v>
          </cell>
          <cell r="O42">
            <v>185</v>
          </cell>
          <cell r="P42">
            <v>0.31226765799256506</v>
          </cell>
          <cell r="Q42">
            <v>269</v>
          </cell>
          <cell r="R42">
            <v>62</v>
          </cell>
          <cell r="S42">
            <v>148</v>
          </cell>
          <cell r="T42">
            <v>0.29523809523809524</v>
          </cell>
          <cell r="U42">
            <v>210</v>
          </cell>
        </row>
        <row r="43">
          <cell r="A43" t="str">
            <v>63</v>
          </cell>
          <cell r="B43">
            <v>44</v>
          </cell>
          <cell r="C43">
            <v>201</v>
          </cell>
          <cell r="D43">
            <v>0.17959183673469387</v>
          </cell>
          <cell r="E43">
            <v>245</v>
          </cell>
          <cell r="F43">
            <v>49</v>
          </cell>
          <cell r="G43">
            <v>216</v>
          </cell>
          <cell r="H43">
            <v>0.18490566037735848</v>
          </cell>
          <cell r="I43">
            <v>265</v>
          </cell>
          <cell r="J43">
            <v>64</v>
          </cell>
          <cell r="K43">
            <v>229</v>
          </cell>
          <cell r="L43">
            <v>0.21843003412969283</v>
          </cell>
          <cell r="M43">
            <v>293</v>
          </cell>
          <cell r="N43">
            <v>43</v>
          </cell>
          <cell r="O43">
            <v>153</v>
          </cell>
          <cell r="P43">
            <v>0.21938775510204081</v>
          </cell>
          <cell r="Q43">
            <v>196</v>
          </cell>
          <cell r="R43">
            <v>47</v>
          </cell>
          <cell r="S43">
            <v>199</v>
          </cell>
          <cell r="T43">
            <v>0.1910569105691057</v>
          </cell>
          <cell r="U43">
            <v>246</v>
          </cell>
        </row>
        <row r="44">
          <cell r="A44" t="str">
            <v>64</v>
          </cell>
          <cell r="B44">
            <v>272</v>
          </cell>
          <cell r="C44">
            <v>203</v>
          </cell>
          <cell r="D44">
            <v>0.57263157894736838</v>
          </cell>
          <cell r="E44">
            <v>475</v>
          </cell>
          <cell r="F44">
            <v>264</v>
          </cell>
          <cell r="G44">
            <v>174</v>
          </cell>
          <cell r="H44">
            <v>0.60273972602739723</v>
          </cell>
          <cell r="I44">
            <v>438</v>
          </cell>
          <cell r="J44">
            <v>299</v>
          </cell>
          <cell r="K44">
            <v>219</v>
          </cell>
          <cell r="L44">
            <v>0.57722007722007718</v>
          </cell>
          <cell r="M44">
            <v>518</v>
          </cell>
          <cell r="N44">
            <v>271</v>
          </cell>
          <cell r="O44">
            <v>185</v>
          </cell>
          <cell r="P44">
            <v>0.5942982456140351</v>
          </cell>
          <cell r="Q44">
            <v>456</v>
          </cell>
          <cell r="R44">
            <v>232</v>
          </cell>
          <cell r="S44">
            <v>205</v>
          </cell>
          <cell r="T44">
            <v>0.53089244851258577</v>
          </cell>
          <cell r="U44">
            <v>437</v>
          </cell>
        </row>
        <row r="45">
          <cell r="A45" t="str">
            <v>65</v>
          </cell>
          <cell r="B45">
            <v>250</v>
          </cell>
          <cell r="C45">
            <v>167</v>
          </cell>
          <cell r="D45">
            <v>0.59952038369304561</v>
          </cell>
          <cell r="E45">
            <v>417</v>
          </cell>
          <cell r="F45">
            <v>273</v>
          </cell>
          <cell r="G45">
            <v>163</v>
          </cell>
          <cell r="H45">
            <v>0.62614678899082565</v>
          </cell>
          <cell r="I45">
            <v>436</v>
          </cell>
          <cell r="J45">
            <v>228</v>
          </cell>
          <cell r="K45">
            <v>155</v>
          </cell>
          <cell r="L45">
            <v>0.59530026109660572</v>
          </cell>
          <cell r="M45">
            <v>383</v>
          </cell>
          <cell r="N45">
            <v>281</v>
          </cell>
          <cell r="O45">
            <v>182</v>
          </cell>
          <cell r="P45">
            <v>0.60691144708423328</v>
          </cell>
          <cell r="Q45">
            <v>463</v>
          </cell>
          <cell r="R45">
            <v>217</v>
          </cell>
          <cell r="S45">
            <v>139</v>
          </cell>
          <cell r="T45">
            <v>0.6095505617977528</v>
          </cell>
          <cell r="U45">
            <v>356</v>
          </cell>
        </row>
        <row r="46">
          <cell r="A46" t="str">
            <v>66</v>
          </cell>
          <cell r="B46">
            <v>168</v>
          </cell>
          <cell r="C46">
            <v>135</v>
          </cell>
          <cell r="D46">
            <v>0.5544554455445545</v>
          </cell>
          <cell r="E46">
            <v>303</v>
          </cell>
          <cell r="F46">
            <v>147</v>
          </cell>
          <cell r="G46">
            <v>142</v>
          </cell>
          <cell r="H46">
            <v>0.50865051903114189</v>
          </cell>
          <cell r="I46">
            <v>289</v>
          </cell>
          <cell r="J46">
            <v>138</v>
          </cell>
          <cell r="K46">
            <v>113</v>
          </cell>
          <cell r="L46">
            <v>0.54980079681274896</v>
          </cell>
          <cell r="M46">
            <v>251</v>
          </cell>
          <cell r="N46">
            <v>93</v>
          </cell>
          <cell r="O46">
            <v>97</v>
          </cell>
          <cell r="P46">
            <v>0.48947368421052634</v>
          </cell>
          <cell r="Q46">
            <v>190</v>
          </cell>
          <cell r="R46">
            <v>52</v>
          </cell>
          <cell r="S46">
            <v>55</v>
          </cell>
          <cell r="T46">
            <v>0.48598130841121495</v>
          </cell>
          <cell r="U46">
            <v>107</v>
          </cell>
        </row>
        <row r="47">
          <cell r="A47" t="str">
            <v>67</v>
          </cell>
          <cell r="B47">
            <v>128</v>
          </cell>
          <cell r="C47">
            <v>131</v>
          </cell>
          <cell r="D47">
            <v>0.49420849420849422</v>
          </cell>
          <cell r="E47">
            <v>259</v>
          </cell>
          <cell r="F47">
            <v>122</v>
          </cell>
          <cell r="G47">
            <v>131</v>
          </cell>
          <cell r="H47">
            <v>0.48221343873517786</v>
          </cell>
          <cell r="I47">
            <v>253</v>
          </cell>
          <cell r="J47">
            <v>109</v>
          </cell>
          <cell r="K47">
            <v>136</v>
          </cell>
          <cell r="L47">
            <v>0.44489795918367347</v>
          </cell>
          <cell r="M47">
            <v>245</v>
          </cell>
          <cell r="N47">
            <v>118</v>
          </cell>
          <cell r="O47">
            <v>98</v>
          </cell>
          <cell r="P47">
            <v>0.54629629629629628</v>
          </cell>
          <cell r="Q47">
            <v>216</v>
          </cell>
          <cell r="R47">
            <v>100</v>
          </cell>
          <cell r="S47">
            <v>102</v>
          </cell>
          <cell r="T47">
            <v>0.49504950495049505</v>
          </cell>
          <cell r="U47">
            <v>202</v>
          </cell>
        </row>
        <row r="48">
          <cell r="A48" t="str">
            <v>68</v>
          </cell>
          <cell r="B48">
            <v>91</v>
          </cell>
          <cell r="C48">
            <v>85</v>
          </cell>
          <cell r="D48">
            <v>0.51704545454545459</v>
          </cell>
          <cell r="E48">
            <v>176</v>
          </cell>
          <cell r="F48">
            <v>52</v>
          </cell>
          <cell r="G48">
            <v>62</v>
          </cell>
          <cell r="H48">
            <v>0.45614035087719296</v>
          </cell>
          <cell r="I48">
            <v>114</v>
          </cell>
          <cell r="J48">
            <v>66</v>
          </cell>
          <cell r="K48">
            <v>68</v>
          </cell>
          <cell r="L48">
            <v>0.4925373134328358</v>
          </cell>
          <cell r="M48">
            <v>134</v>
          </cell>
          <cell r="N48">
            <v>91</v>
          </cell>
          <cell r="O48">
            <v>90</v>
          </cell>
          <cell r="P48">
            <v>0.50276243093922657</v>
          </cell>
          <cell r="Q48">
            <v>181</v>
          </cell>
          <cell r="R48">
            <v>60</v>
          </cell>
          <cell r="S48">
            <v>56</v>
          </cell>
          <cell r="T48">
            <v>0.51724137931034486</v>
          </cell>
          <cell r="U48">
            <v>116</v>
          </cell>
        </row>
        <row r="49">
          <cell r="A49" t="str">
            <v>69</v>
          </cell>
          <cell r="B49">
            <v>61</v>
          </cell>
          <cell r="C49">
            <v>58</v>
          </cell>
          <cell r="D49">
            <v>0.51260504201680668</v>
          </cell>
          <cell r="E49">
            <v>119</v>
          </cell>
          <cell r="F49">
            <v>61</v>
          </cell>
          <cell r="G49">
            <v>55</v>
          </cell>
          <cell r="H49">
            <v>0.52586206896551724</v>
          </cell>
          <cell r="I49">
            <v>116</v>
          </cell>
          <cell r="J49">
            <v>82</v>
          </cell>
          <cell r="K49">
            <v>71</v>
          </cell>
          <cell r="L49">
            <v>0.53594771241830064</v>
          </cell>
          <cell r="M49">
            <v>153</v>
          </cell>
          <cell r="N49">
            <v>42</v>
          </cell>
          <cell r="O49">
            <v>56</v>
          </cell>
          <cell r="P49">
            <v>0.42857142857142855</v>
          </cell>
          <cell r="Q49">
            <v>98</v>
          </cell>
          <cell r="R49">
            <v>46</v>
          </cell>
          <cell r="S49">
            <v>41</v>
          </cell>
          <cell r="T49">
            <v>0.52873563218390807</v>
          </cell>
          <cell r="U49">
            <v>87</v>
          </cell>
        </row>
        <row r="50">
          <cell r="A50" t="str">
            <v>70</v>
          </cell>
          <cell r="B50">
            <v>223</v>
          </cell>
          <cell r="C50">
            <v>158</v>
          </cell>
          <cell r="D50">
            <v>0.58530183727034124</v>
          </cell>
          <cell r="E50">
            <v>381</v>
          </cell>
          <cell r="F50">
            <v>204</v>
          </cell>
          <cell r="G50">
            <v>176</v>
          </cell>
          <cell r="H50">
            <v>0.5368421052631579</v>
          </cell>
          <cell r="I50">
            <v>380</v>
          </cell>
          <cell r="J50">
            <v>205</v>
          </cell>
          <cell r="K50">
            <v>144</v>
          </cell>
          <cell r="L50">
            <v>0.58739255014326652</v>
          </cell>
          <cell r="M50">
            <v>349</v>
          </cell>
          <cell r="N50">
            <v>223</v>
          </cell>
          <cell r="O50">
            <v>172</v>
          </cell>
          <cell r="P50">
            <v>0.56455696202531647</v>
          </cell>
          <cell r="Q50">
            <v>395</v>
          </cell>
          <cell r="R50">
            <v>234</v>
          </cell>
          <cell r="S50">
            <v>184</v>
          </cell>
          <cell r="T50">
            <v>0.55980861244019142</v>
          </cell>
          <cell r="U50">
            <v>418</v>
          </cell>
        </row>
        <row r="51">
          <cell r="A51" t="str">
            <v>71</v>
          </cell>
          <cell r="B51">
            <v>162</v>
          </cell>
          <cell r="C51">
            <v>107</v>
          </cell>
          <cell r="D51">
            <v>0.60223048327137552</v>
          </cell>
          <cell r="E51">
            <v>269</v>
          </cell>
          <cell r="F51">
            <v>159</v>
          </cell>
          <cell r="G51">
            <v>110</v>
          </cell>
          <cell r="H51">
            <v>0.59107806691449816</v>
          </cell>
          <cell r="I51">
            <v>269</v>
          </cell>
          <cell r="J51">
            <v>171</v>
          </cell>
          <cell r="K51">
            <v>134</v>
          </cell>
          <cell r="L51">
            <v>0.56065573770491806</v>
          </cell>
          <cell r="M51">
            <v>305</v>
          </cell>
          <cell r="N51">
            <v>175</v>
          </cell>
          <cell r="O51">
            <v>125</v>
          </cell>
          <cell r="P51">
            <v>0.58333333333333337</v>
          </cell>
          <cell r="Q51">
            <v>300</v>
          </cell>
          <cell r="R51">
            <v>192</v>
          </cell>
          <cell r="S51">
            <v>152</v>
          </cell>
          <cell r="T51">
            <v>0.55813953488372092</v>
          </cell>
          <cell r="U51">
            <v>344</v>
          </cell>
        </row>
        <row r="52">
          <cell r="A52" t="str">
            <v>72</v>
          </cell>
          <cell r="B52">
            <v>12</v>
          </cell>
          <cell r="C52">
            <v>45</v>
          </cell>
          <cell r="D52">
            <v>0.21052631578947367</v>
          </cell>
          <cell r="E52">
            <v>57</v>
          </cell>
          <cell r="F52">
            <v>19</v>
          </cell>
          <cell r="G52">
            <v>36</v>
          </cell>
          <cell r="H52">
            <v>0.34545454545454546</v>
          </cell>
          <cell r="I52">
            <v>55</v>
          </cell>
          <cell r="J52">
            <v>29</v>
          </cell>
          <cell r="K52">
            <v>64</v>
          </cell>
          <cell r="L52">
            <v>0.31182795698924731</v>
          </cell>
          <cell r="M52">
            <v>93</v>
          </cell>
          <cell r="N52">
            <v>16</v>
          </cell>
          <cell r="O52">
            <v>41</v>
          </cell>
          <cell r="P52">
            <v>0.2807017543859649</v>
          </cell>
          <cell r="Q52">
            <v>57</v>
          </cell>
          <cell r="R52">
            <v>22</v>
          </cell>
          <cell r="S52">
            <v>48</v>
          </cell>
          <cell r="T52">
            <v>0.31428571428571428</v>
          </cell>
          <cell r="U52">
            <v>70</v>
          </cell>
        </row>
        <row r="53">
          <cell r="A53" t="str">
            <v>73</v>
          </cell>
          <cell r="B53">
            <v>6</v>
          </cell>
          <cell r="C53">
            <v>8</v>
          </cell>
          <cell r="D53">
            <v>0.42857142857142855</v>
          </cell>
          <cell r="E53">
            <v>14</v>
          </cell>
          <cell r="F53">
            <v>10</v>
          </cell>
          <cell r="G53">
            <v>8</v>
          </cell>
          <cell r="H53">
            <v>0.55555555555555558</v>
          </cell>
          <cell r="I53">
            <v>18</v>
          </cell>
          <cell r="J53">
            <v>1</v>
          </cell>
          <cell r="K53">
            <v>5</v>
          </cell>
          <cell r="L53">
            <v>0.16666666666666666</v>
          </cell>
          <cell r="M53">
            <v>6</v>
          </cell>
          <cell r="N53">
            <v>4</v>
          </cell>
          <cell r="O53">
            <v>5</v>
          </cell>
          <cell r="P53">
            <v>0.44444444444444442</v>
          </cell>
          <cell r="Q53">
            <v>9</v>
          </cell>
          <cell r="R53">
            <v>4</v>
          </cell>
          <cell r="S53">
            <v>4</v>
          </cell>
          <cell r="T53">
            <v>0.5</v>
          </cell>
          <cell r="U53">
            <v>8</v>
          </cell>
        </row>
        <row r="54">
          <cell r="A54" t="str">
            <v>74</v>
          </cell>
          <cell r="B54">
            <v>87</v>
          </cell>
          <cell r="C54">
            <v>148</v>
          </cell>
          <cell r="D54">
            <v>0.37021276595744679</v>
          </cell>
          <cell r="E54">
            <v>235</v>
          </cell>
          <cell r="F54">
            <v>76</v>
          </cell>
          <cell r="G54">
            <v>157</v>
          </cell>
          <cell r="H54">
            <v>0.3261802575107296</v>
          </cell>
          <cell r="I54">
            <v>233</v>
          </cell>
          <cell r="J54">
            <v>96</v>
          </cell>
          <cell r="K54">
            <v>149</v>
          </cell>
          <cell r="L54">
            <v>0.39183673469387753</v>
          </cell>
          <cell r="M54">
            <v>245</v>
          </cell>
          <cell r="N54">
            <v>83</v>
          </cell>
          <cell r="O54">
            <v>156</v>
          </cell>
          <cell r="P54">
            <v>0.34728033472803349</v>
          </cell>
          <cell r="Q54">
            <v>239</v>
          </cell>
          <cell r="R54">
            <v>80</v>
          </cell>
          <cell r="S54">
            <v>163</v>
          </cell>
          <cell r="T54">
            <v>0.32921810699588477</v>
          </cell>
          <cell r="U54">
            <v>243</v>
          </cell>
        </row>
        <row r="55">
          <cell r="A55" t="str">
            <v>76</v>
          </cell>
          <cell r="C55">
            <v>3</v>
          </cell>
          <cell r="D55">
            <v>0</v>
          </cell>
          <cell r="E55">
            <v>3</v>
          </cell>
          <cell r="N55">
            <v>2</v>
          </cell>
          <cell r="O55">
            <v>8</v>
          </cell>
          <cell r="P55">
            <v>0.2</v>
          </cell>
          <cell r="Q55">
            <v>10</v>
          </cell>
          <cell r="R55">
            <v>1</v>
          </cell>
          <cell r="S55">
            <v>8</v>
          </cell>
          <cell r="T55">
            <v>0.1111111111111111</v>
          </cell>
          <cell r="U55">
            <v>9</v>
          </cell>
        </row>
        <row r="56">
          <cell r="A56" t="str">
            <v>77</v>
          </cell>
          <cell r="C56">
            <v>5</v>
          </cell>
          <cell r="D56">
            <v>0</v>
          </cell>
          <cell r="E56">
            <v>5</v>
          </cell>
          <cell r="G56">
            <v>1</v>
          </cell>
          <cell r="H56">
            <v>0</v>
          </cell>
          <cell r="I56">
            <v>1</v>
          </cell>
          <cell r="J56">
            <v>2</v>
          </cell>
          <cell r="K56">
            <v>4</v>
          </cell>
          <cell r="L56">
            <v>0.33333333333333331</v>
          </cell>
          <cell r="M56">
            <v>6</v>
          </cell>
        </row>
        <row r="57">
          <cell r="A57" t="str">
            <v>85</v>
          </cell>
          <cell r="B57">
            <v>52</v>
          </cell>
          <cell r="C57">
            <v>63</v>
          </cell>
          <cell r="D57">
            <v>0.45217391304347826</v>
          </cell>
          <cell r="E57">
            <v>115</v>
          </cell>
          <cell r="F57">
            <v>50</v>
          </cell>
          <cell r="G57">
            <v>55</v>
          </cell>
          <cell r="H57">
            <v>0.47619047619047616</v>
          </cell>
          <cell r="I57">
            <v>105</v>
          </cell>
          <cell r="J57">
            <v>45</v>
          </cell>
          <cell r="K57">
            <v>34</v>
          </cell>
          <cell r="L57">
            <v>0.569620253164557</v>
          </cell>
          <cell r="M57">
            <v>79</v>
          </cell>
          <cell r="N57">
            <v>30</v>
          </cell>
          <cell r="O57">
            <v>59</v>
          </cell>
          <cell r="P57">
            <v>0.33707865168539325</v>
          </cell>
          <cell r="Q57">
            <v>89</v>
          </cell>
          <cell r="R57">
            <v>45</v>
          </cell>
          <cell r="S57">
            <v>38</v>
          </cell>
          <cell r="T57">
            <v>0.54216867469879515</v>
          </cell>
          <cell r="U57">
            <v>83</v>
          </cell>
        </row>
        <row r="58">
          <cell r="A58" t="str">
            <v>86</v>
          </cell>
          <cell r="B58">
            <v>101</v>
          </cell>
          <cell r="C58">
            <v>99</v>
          </cell>
          <cell r="D58">
            <v>0.505</v>
          </cell>
          <cell r="E58">
            <v>200</v>
          </cell>
          <cell r="F58">
            <v>58</v>
          </cell>
          <cell r="G58">
            <v>59</v>
          </cell>
          <cell r="H58">
            <v>0.49572649572649574</v>
          </cell>
          <cell r="I58">
            <v>117</v>
          </cell>
          <cell r="J58">
            <v>89</v>
          </cell>
          <cell r="K58">
            <v>75</v>
          </cell>
          <cell r="L58">
            <v>0.54268292682926833</v>
          </cell>
          <cell r="M58">
            <v>164</v>
          </cell>
          <cell r="N58">
            <v>115</v>
          </cell>
          <cell r="O58">
            <v>106</v>
          </cell>
          <cell r="P58">
            <v>0.52036199095022628</v>
          </cell>
          <cell r="Q58">
            <v>221</v>
          </cell>
          <cell r="R58">
            <v>61</v>
          </cell>
          <cell r="S58">
            <v>84</v>
          </cell>
          <cell r="T58">
            <v>0.4206896551724138</v>
          </cell>
          <cell r="U58">
            <v>145</v>
          </cell>
        </row>
        <row r="59">
          <cell r="A59" t="str">
            <v>87</v>
          </cell>
          <cell r="B59">
            <v>71</v>
          </cell>
          <cell r="C59">
            <v>50</v>
          </cell>
          <cell r="D59">
            <v>0.58677685950413228</v>
          </cell>
          <cell r="E59">
            <v>121</v>
          </cell>
          <cell r="F59">
            <v>104</v>
          </cell>
          <cell r="G59">
            <v>59</v>
          </cell>
          <cell r="H59">
            <v>0.6380368098159509</v>
          </cell>
          <cell r="I59">
            <v>163</v>
          </cell>
          <cell r="J59">
            <v>100</v>
          </cell>
          <cell r="K59">
            <v>77</v>
          </cell>
          <cell r="L59">
            <v>0.56497175141242939</v>
          </cell>
          <cell r="M59">
            <v>177</v>
          </cell>
          <cell r="N59">
            <v>62</v>
          </cell>
          <cell r="O59">
            <v>43</v>
          </cell>
          <cell r="P59">
            <v>0.59047619047619049</v>
          </cell>
          <cell r="Q59">
            <v>105</v>
          </cell>
          <cell r="R59">
            <v>65</v>
          </cell>
          <cell r="S59">
            <v>37</v>
          </cell>
          <cell r="T59">
            <v>0.63725490196078427</v>
          </cell>
          <cell r="U59">
            <v>102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279</v>
          </cell>
          <cell r="C66">
            <v>328</v>
          </cell>
          <cell r="D66">
            <v>0.4596375617792422</v>
          </cell>
          <cell r="E66">
            <v>607</v>
          </cell>
          <cell r="F66">
            <v>282</v>
          </cell>
          <cell r="G66">
            <v>306</v>
          </cell>
          <cell r="H66">
            <v>0.47959183673469385</v>
          </cell>
          <cell r="I66">
            <v>588</v>
          </cell>
          <cell r="J66">
            <v>332</v>
          </cell>
          <cell r="K66">
            <v>289</v>
          </cell>
          <cell r="L66">
            <v>0.53462157809983901</v>
          </cell>
          <cell r="M66">
            <v>621</v>
          </cell>
          <cell r="N66">
            <v>325</v>
          </cell>
          <cell r="O66">
            <v>347</v>
          </cell>
          <cell r="P66">
            <v>0.48363095238095238</v>
          </cell>
          <cell r="Q66">
            <v>672</v>
          </cell>
          <cell r="R66">
            <v>318</v>
          </cell>
          <cell r="S66">
            <v>321</v>
          </cell>
          <cell r="T66">
            <v>0.49765258215962443</v>
          </cell>
          <cell r="U66">
            <v>639</v>
          </cell>
          <cell r="V66">
            <v>3127</v>
          </cell>
        </row>
        <row r="67">
          <cell r="A67" t="str">
            <v>02</v>
          </cell>
          <cell r="B67">
            <v>248</v>
          </cell>
          <cell r="C67">
            <v>262</v>
          </cell>
          <cell r="D67">
            <v>0.48627450980392156</v>
          </cell>
          <cell r="E67">
            <v>510</v>
          </cell>
          <cell r="F67">
            <v>248</v>
          </cell>
          <cell r="G67">
            <v>249</v>
          </cell>
          <cell r="H67">
            <v>0.49899396378269617</v>
          </cell>
          <cell r="I67">
            <v>497</v>
          </cell>
          <cell r="J67">
            <v>316</v>
          </cell>
          <cell r="K67">
            <v>337</v>
          </cell>
          <cell r="L67">
            <v>0.48392036753445633</v>
          </cell>
          <cell r="M67">
            <v>653</v>
          </cell>
          <cell r="N67">
            <v>265</v>
          </cell>
          <cell r="O67">
            <v>311</v>
          </cell>
          <cell r="P67">
            <v>0.46006944444444442</v>
          </cell>
          <cell r="Q67">
            <v>576</v>
          </cell>
          <cell r="R67">
            <v>319</v>
          </cell>
          <cell r="S67">
            <v>374</v>
          </cell>
          <cell r="T67">
            <v>0.46031746031746029</v>
          </cell>
          <cell r="U67">
            <v>693</v>
          </cell>
          <cell r="V67">
            <v>2929</v>
          </cell>
        </row>
        <row r="68">
          <cell r="A68" t="str">
            <v>03</v>
          </cell>
          <cell r="B68">
            <v>1093</v>
          </cell>
          <cell r="C68">
            <v>618</v>
          </cell>
          <cell r="D68">
            <v>0.63880771478667442</v>
          </cell>
          <cell r="E68">
            <v>1711</v>
          </cell>
          <cell r="F68">
            <v>1119</v>
          </cell>
          <cell r="G68">
            <v>549</v>
          </cell>
          <cell r="H68">
            <v>0.67086330935251803</v>
          </cell>
          <cell r="I68">
            <v>1668</v>
          </cell>
          <cell r="J68">
            <v>1150</v>
          </cell>
          <cell r="K68">
            <v>516</v>
          </cell>
          <cell r="L68">
            <v>0.69027611044417769</v>
          </cell>
          <cell r="M68">
            <v>1666</v>
          </cell>
          <cell r="N68">
            <v>1117</v>
          </cell>
          <cell r="O68">
            <v>500</v>
          </cell>
          <cell r="P68">
            <v>0.69078540507111941</v>
          </cell>
          <cell r="Q68">
            <v>1617</v>
          </cell>
          <cell r="R68">
            <v>1236</v>
          </cell>
          <cell r="S68">
            <v>555</v>
          </cell>
          <cell r="T68">
            <v>0.69011725293132331</v>
          </cell>
          <cell r="U68">
            <v>1791</v>
          </cell>
          <cell r="V68">
            <v>8453</v>
          </cell>
        </row>
        <row r="69">
          <cell r="A69" t="str">
            <v>04</v>
          </cell>
          <cell r="B69">
            <v>1290</v>
          </cell>
          <cell r="C69">
            <v>1310</v>
          </cell>
          <cell r="D69">
            <v>0.49615384615384617</v>
          </cell>
          <cell r="E69">
            <v>2600</v>
          </cell>
          <cell r="F69">
            <v>1359</v>
          </cell>
          <cell r="G69">
            <v>1339</v>
          </cell>
          <cell r="H69">
            <v>0.50370644922164565</v>
          </cell>
          <cell r="I69">
            <v>2698</v>
          </cell>
          <cell r="J69">
            <v>1445</v>
          </cell>
          <cell r="K69">
            <v>1323</v>
          </cell>
          <cell r="L69">
            <v>0.52203757225433522</v>
          </cell>
          <cell r="M69">
            <v>2768</v>
          </cell>
          <cell r="N69">
            <v>1434</v>
          </cell>
          <cell r="O69">
            <v>1325</v>
          </cell>
          <cell r="P69">
            <v>0.51975353388909029</v>
          </cell>
          <cell r="Q69">
            <v>2759</v>
          </cell>
          <cell r="R69">
            <v>1414</v>
          </cell>
          <cell r="S69">
            <v>1351</v>
          </cell>
          <cell r="T69">
            <v>0.51139240506329109</v>
          </cell>
          <cell r="U69">
            <v>2765</v>
          </cell>
          <cell r="V69">
            <v>13590</v>
          </cell>
        </row>
        <row r="70">
          <cell r="A70" t="str">
            <v>05</v>
          </cell>
          <cell r="B70">
            <v>310</v>
          </cell>
          <cell r="C70">
            <v>979</v>
          </cell>
          <cell r="D70">
            <v>0.24049650892164467</v>
          </cell>
          <cell r="E70">
            <v>1289</v>
          </cell>
          <cell r="F70">
            <v>302</v>
          </cell>
          <cell r="G70">
            <v>900</v>
          </cell>
          <cell r="H70">
            <v>0.25124792013311148</v>
          </cell>
          <cell r="I70">
            <v>1202</v>
          </cell>
          <cell r="J70">
            <v>286</v>
          </cell>
          <cell r="K70">
            <v>955</v>
          </cell>
          <cell r="L70">
            <v>0.23045930701047543</v>
          </cell>
          <cell r="M70">
            <v>1241</v>
          </cell>
          <cell r="N70">
            <v>298</v>
          </cell>
          <cell r="O70">
            <v>905</v>
          </cell>
          <cell r="P70">
            <v>0.24771404821280132</v>
          </cell>
          <cell r="Q70">
            <v>1203</v>
          </cell>
          <cell r="R70">
            <v>294</v>
          </cell>
          <cell r="S70">
            <v>933</v>
          </cell>
          <cell r="T70">
            <v>0.23960880195599021</v>
          </cell>
          <cell r="U70">
            <v>1227</v>
          </cell>
          <cell r="V70">
            <v>6162</v>
          </cell>
        </row>
        <row r="71">
          <cell r="A71" t="str">
            <v>06</v>
          </cell>
          <cell r="B71">
            <v>159</v>
          </cell>
          <cell r="C71">
            <v>479</v>
          </cell>
          <cell r="D71">
            <v>0.24921630094043887</v>
          </cell>
          <cell r="E71">
            <v>638</v>
          </cell>
          <cell r="F71">
            <v>139</v>
          </cell>
          <cell r="G71">
            <v>420</v>
          </cell>
          <cell r="H71">
            <v>0.24865831842576028</v>
          </cell>
          <cell r="I71">
            <v>559</v>
          </cell>
          <cell r="J71">
            <v>152</v>
          </cell>
          <cell r="K71">
            <v>495</v>
          </cell>
          <cell r="L71">
            <v>0.23493044822256567</v>
          </cell>
          <cell r="M71">
            <v>647</v>
          </cell>
          <cell r="N71">
            <v>124</v>
          </cell>
          <cell r="O71">
            <v>408</v>
          </cell>
          <cell r="P71">
            <v>0.23308270676691728</v>
          </cell>
          <cell r="Q71">
            <v>532</v>
          </cell>
          <cell r="R71">
            <v>136</v>
          </cell>
          <cell r="S71">
            <v>442</v>
          </cell>
          <cell r="T71">
            <v>0.23529411764705882</v>
          </cell>
          <cell r="U71">
            <v>578</v>
          </cell>
          <cell r="V71">
            <v>2954</v>
          </cell>
        </row>
        <row r="72">
          <cell r="A72" t="str">
            <v>07</v>
          </cell>
          <cell r="B72">
            <v>353</v>
          </cell>
          <cell r="C72">
            <v>508</v>
          </cell>
          <cell r="D72">
            <v>0.40998838559814171</v>
          </cell>
          <cell r="E72">
            <v>861</v>
          </cell>
          <cell r="F72">
            <v>311</v>
          </cell>
          <cell r="G72">
            <v>561</v>
          </cell>
          <cell r="H72">
            <v>0.35665137614678899</v>
          </cell>
          <cell r="I72">
            <v>872</v>
          </cell>
          <cell r="J72">
            <v>345</v>
          </cell>
          <cell r="K72">
            <v>529</v>
          </cell>
          <cell r="L72">
            <v>0.39473684210526316</v>
          </cell>
          <cell r="M72">
            <v>874</v>
          </cell>
          <cell r="N72">
            <v>327</v>
          </cell>
          <cell r="O72">
            <v>488</v>
          </cell>
          <cell r="P72">
            <v>0.40122699386503069</v>
          </cell>
          <cell r="Q72">
            <v>815</v>
          </cell>
          <cell r="R72">
            <v>300</v>
          </cell>
          <cell r="S72">
            <v>457</v>
          </cell>
          <cell r="T72">
            <v>0.39630118890356669</v>
          </cell>
          <cell r="U72">
            <v>757</v>
          </cell>
          <cell r="V72">
            <v>4179</v>
          </cell>
        </row>
        <row r="73">
          <cell r="A73" t="str">
            <v>08</v>
          </cell>
          <cell r="B73">
            <v>104</v>
          </cell>
          <cell r="C73">
            <v>218</v>
          </cell>
          <cell r="D73">
            <v>0.32298136645962733</v>
          </cell>
          <cell r="E73">
            <v>322</v>
          </cell>
          <cell r="F73">
            <v>122</v>
          </cell>
          <cell r="G73">
            <v>221</v>
          </cell>
          <cell r="H73">
            <v>0.35568513119533529</v>
          </cell>
          <cell r="I73">
            <v>343</v>
          </cell>
          <cell r="J73">
            <v>102</v>
          </cell>
          <cell r="K73">
            <v>188</v>
          </cell>
          <cell r="L73">
            <v>0.35172413793103446</v>
          </cell>
          <cell r="M73">
            <v>290</v>
          </cell>
          <cell r="N73">
            <v>92</v>
          </cell>
          <cell r="O73">
            <v>204</v>
          </cell>
          <cell r="P73">
            <v>0.3108108108108108</v>
          </cell>
          <cell r="Q73">
            <v>296</v>
          </cell>
          <cell r="R73">
            <v>108</v>
          </cell>
          <cell r="S73">
            <v>207</v>
          </cell>
          <cell r="T73">
            <v>0.34285714285714286</v>
          </cell>
          <cell r="U73">
            <v>315</v>
          </cell>
          <cell r="V73">
            <v>1566</v>
          </cell>
        </row>
        <row r="74">
          <cell r="A74" t="str">
            <v>09</v>
          </cell>
          <cell r="B74">
            <v>246</v>
          </cell>
          <cell r="C74">
            <v>832</v>
          </cell>
          <cell r="D74">
            <v>0.22820037105751392</v>
          </cell>
          <cell r="E74">
            <v>1078</v>
          </cell>
          <cell r="F74">
            <v>231</v>
          </cell>
          <cell r="G74">
            <v>782</v>
          </cell>
          <cell r="H74">
            <v>0.22803553800592299</v>
          </cell>
          <cell r="I74">
            <v>1013</v>
          </cell>
          <cell r="J74">
            <v>273</v>
          </cell>
          <cell r="K74">
            <v>870</v>
          </cell>
          <cell r="L74">
            <v>0.23884514435695539</v>
          </cell>
          <cell r="M74">
            <v>1143</v>
          </cell>
          <cell r="N74">
            <v>252</v>
          </cell>
          <cell r="O74">
            <v>804</v>
          </cell>
          <cell r="P74">
            <v>0.23863636363636365</v>
          </cell>
          <cell r="Q74">
            <v>1056</v>
          </cell>
          <cell r="R74">
            <v>244</v>
          </cell>
          <cell r="S74">
            <v>849</v>
          </cell>
          <cell r="T74">
            <v>0.22323879231473009</v>
          </cell>
          <cell r="U74">
            <v>1093</v>
          </cell>
          <cell r="V74">
            <v>5383</v>
          </cell>
        </row>
        <row r="75">
          <cell r="A75" t="str">
            <v>10</v>
          </cell>
          <cell r="B75">
            <v>632</v>
          </cell>
          <cell r="C75">
            <v>535</v>
          </cell>
          <cell r="D75">
            <v>0.54155955441302484</v>
          </cell>
          <cell r="E75">
            <v>1167</v>
          </cell>
          <cell r="F75">
            <v>627</v>
          </cell>
          <cell r="G75">
            <v>505</v>
          </cell>
          <cell r="H75">
            <v>0.55388692579505305</v>
          </cell>
          <cell r="I75">
            <v>1132</v>
          </cell>
          <cell r="J75">
            <v>627</v>
          </cell>
          <cell r="K75">
            <v>547</v>
          </cell>
          <cell r="L75">
            <v>0.53407155025553665</v>
          </cell>
          <cell r="M75">
            <v>1174</v>
          </cell>
          <cell r="N75">
            <v>619</v>
          </cell>
          <cell r="O75">
            <v>476</v>
          </cell>
          <cell r="P75">
            <v>0.56529680365296808</v>
          </cell>
          <cell r="Q75">
            <v>1095</v>
          </cell>
          <cell r="R75">
            <v>505</v>
          </cell>
          <cell r="S75">
            <v>421</v>
          </cell>
          <cell r="T75">
            <v>0.54535637149028082</v>
          </cell>
          <cell r="U75">
            <v>926</v>
          </cell>
          <cell r="V75">
            <v>5494</v>
          </cell>
        </row>
        <row r="76">
          <cell r="A76" t="str">
            <v>11</v>
          </cell>
          <cell r="B76">
            <v>199</v>
          </cell>
          <cell r="C76">
            <v>183</v>
          </cell>
          <cell r="D76">
            <v>0.52094240837696337</v>
          </cell>
          <cell r="E76">
            <v>382</v>
          </cell>
          <cell r="F76">
            <v>182</v>
          </cell>
          <cell r="G76">
            <v>146</v>
          </cell>
          <cell r="H76">
            <v>0.55487804878048785</v>
          </cell>
          <cell r="I76">
            <v>328</v>
          </cell>
          <cell r="J76">
            <v>211</v>
          </cell>
          <cell r="K76">
            <v>168</v>
          </cell>
          <cell r="L76">
            <v>0.55672823218997358</v>
          </cell>
          <cell r="M76">
            <v>379</v>
          </cell>
          <cell r="N76">
            <v>187</v>
          </cell>
          <cell r="O76">
            <v>188</v>
          </cell>
          <cell r="P76">
            <v>0.49866666666666665</v>
          </cell>
          <cell r="Q76">
            <v>375</v>
          </cell>
          <cell r="R76">
            <v>154</v>
          </cell>
          <cell r="S76">
            <v>145</v>
          </cell>
          <cell r="T76">
            <v>0.51505016722408026</v>
          </cell>
          <cell r="U76">
            <v>299</v>
          </cell>
          <cell r="V76">
            <v>1763</v>
          </cell>
        </row>
        <row r="77">
          <cell r="A77" t="str">
            <v>12</v>
          </cell>
          <cell r="B77">
            <v>459</v>
          </cell>
          <cell r="C77">
            <v>437</v>
          </cell>
          <cell r="D77">
            <v>0.5122767857142857</v>
          </cell>
          <cell r="E77">
            <v>896</v>
          </cell>
          <cell r="F77">
            <v>417</v>
          </cell>
          <cell r="G77">
            <v>441</v>
          </cell>
          <cell r="H77">
            <v>0.48601398601398599</v>
          </cell>
          <cell r="I77">
            <v>858</v>
          </cell>
          <cell r="J77">
            <v>456</v>
          </cell>
          <cell r="K77">
            <v>454</v>
          </cell>
          <cell r="L77">
            <v>0.50109890109890109</v>
          </cell>
          <cell r="M77">
            <v>910</v>
          </cell>
          <cell r="N77">
            <v>461</v>
          </cell>
          <cell r="O77">
            <v>449</v>
          </cell>
          <cell r="P77">
            <v>0.50659340659340657</v>
          </cell>
          <cell r="Q77">
            <v>910</v>
          </cell>
          <cell r="R77">
            <v>475</v>
          </cell>
          <cell r="S77">
            <v>481</v>
          </cell>
          <cell r="T77">
            <v>0.49686192468619245</v>
          </cell>
          <cell r="U77">
            <v>956</v>
          </cell>
          <cell r="V77">
            <v>4530</v>
          </cell>
        </row>
        <row r="78">
          <cell r="A78" t="str">
            <v>Théologie</v>
          </cell>
          <cell r="C78">
            <v>8</v>
          </cell>
          <cell r="D78">
            <v>0</v>
          </cell>
          <cell r="E78">
            <v>8</v>
          </cell>
          <cell r="G78">
            <v>1</v>
          </cell>
          <cell r="H78">
            <v>0</v>
          </cell>
          <cell r="I78">
            <v>1</v>
          </cell>
          <cell r="J78">
            <v>2</v>
          </cell>
          <cell r="K78">
            <v>4</v>
          </cell>
          <cell r="L78">
            <v>0.33333333333333331</v>
          </cell>
          <cell r="M78">
            <v>6</v>
          </cell>
          <cell r="N78">
            <v>2</v>
          </cell>
          <cell r="O78">
            <v>8</v>
          </cell>
          <cell r="P78">
            <v>0.2</v>
          </cell>
          <cell r="Q78">
            <v>10</v>
          </cell>
          <cell r="R78">
            <v>1</v>
          </cell>
          <cell r="S78">
            <v>8</v>
          </cell>
          <cell r="T78">
            <v>0.1111111111111111</v>
          </cell>
          <cell r="U78">
            <v>9</v>
          </cell>
          <cell r="V78">
            <v>34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517</v>
          </cell>
          <cell r="C85">
            <v>578</v>
          </cell>
          <cell r="D85">
            <v>0.47214611872146117</v>
          </cell>
          <cell r="E85">
            <v>1095</v>
          </cell>
          <cell r="F85">
            <v>527</v>
          </cell>
          <cell r="G85">
            <v>550</v>
          </cell>
          <cell r="H85">
            <v>0.48932219127205201</v>
          </cell>
          <cell r="I85">
            <v>1077</v>
          </cell>
          <cell r="J85">
            <v>597</v>
          </cell>
          <cell r="K85">
            <v>591</v>
          </cell>
          <cell r="L85">
            <v>0.50252525252525249</v>
          </cell>
          <cell r="M85">
            <v>1188</v>
          </cell>
          <cell r="N85">
            <v>573</v>
          </cell>
          <cell r="O85">
            <v>647</v>
          </cell>
          <cell r="P85">
            <v>0.46967213114754097</v>
          </cell>
          <cell r="Q85">
            <v>1220</v>
          </cell>
          <cell r="R85">
            <v>620</v>
          </cell>
          <cell r="S85">
            <v>677</v>
          </cell>
          <cell r="T85">
            <v>0.4780262143407864</v>
          </cell>
          <cell r="U85">
            <v>1297</v>
          </cell>
        </row>
        <row r="86">
          <cell r="A86" t="str">
            <v>Lettres</v>
          </cell>
          <cell r="B86">
            <v>2203</v>
          </cell>
          <cell r="C86">
            <v>1782</v>
          </cell>
          <cell r="D86">
            <v>0.55282308657465495</v>
          </cell>
          <cell r="E86">
            <v>3985</v>
          </cell>
          <cell r="F86">
            <v>2319</v>
          </cell>
          <cell r="G86">
            <v>1752</v>
          </cell>
          <cell r="H86">
            <v>0.56963890935887984</v>
          </cell>
          <cell r="I86">
            <v>4071</v>
          </cell>
          <cell r="J86">
            <v>2409</v>
          </cell>
          <cell r="K86">
            <v>1718</v>
          </cell>
          <cell r="L86">
            <v>0.58371698570390118</v>
          </cell>
          <cell r="M86">
            <v>4127</v>
          </cell>
          <cell r="N86">
            <v>2586</v>
          </cell>
          <cell r="O86">
            <v>1971</v>
          </cell>
          <cell r="P86">
            <v>0.56747860434496378</v>
          </cell>
          <cell r="Q86">
            <v>4557</v>
          </cell>
          <cell r="R86">
            <v>2471</v>
          </cell>
          <cell r="S86">
            <v>1801</v>
          </cell>
          <cell r="T86">
            <v>0.57841760299625467</v>
          </cell>
          <cell r="U86">
            <v>4272</v>
          </cell>
        </row>
        <row r="87">
          <cell r="A87" t="str">
            <v>Pharmacie</v>
          </cell>
          <cell r="B87">
            <v>199</v>
          </cell>
          <cell r="C87">
            <v>183</v>
          </cell>
          <cell r="D87">
            <v>0.52094240837696337</v>
          </cell>
          <cell r="E87">
            <v>382</v>
          </cell>
          <cell r="F87">
            <v>182</v>
          </cell>
          <cell r="G87">
            <v>146</v>
          </cell>
          <cell r="H87">
            <v>0.55487804878048785</v>
          </cell>
          <cell r="I87">
            <v>328</v>
          </cell>
          <cell r="J87">
            <v>211</v>
          </cell>
          <cell r="K87">
            <v>168</v>
          </cell>
          <cell r="L87">
            <v>0.55672823218997358</v>
          </cell>
          <cell r="M87">
            <v>379</v>
          </cell>
          <cell r="N87">
            <v>187</v>
          </cell>
          <cell r="O87">
            <v>188</v>
          </cell>
          <cell r="P87">
            <v>0.49866666666666665</v>
          </cell>
          <cell r="Q87">
            <v>375</v>
          </cell>
          <cell r="R87">
            <v>154</v>
          </cell>
          <cell r="S87">
            <v>145</v>
          </cell>
          <cell r="T87">
            <v>0.51505016722408026</v>
          </cell>
          <cell r="U87">
            <v>299</v>
          </cell>
        </row>
        <row r="88">
          <cell r="A88" t="str">
            <v>Sciences</v>
          </cell>
          <cell r="B88">
            <v>2000</v>
          </cell>
          <cell r="C88">
            <v>3390</v>
          </cell>
          <cell r="D88">
            <v>0.37105751391465674</v>
          </cell>
          <cell r="E88">
            <v>5390</v>
          </cell>
          <cell r="F88">
            <v>1933</v>
          </cell>
          <cell r="G88">
            <v>3337</v>
          </cell>
          <cell r="H88">
            <v>0.36679316888045543</v>
          </cell>
          <cell r="I88">
            <v>5270</v>
          </cell>
          <cell r="J88">
            <v>1989</v>
          </cell>
          <cell r="K88">
            <v>3404</v>
          </cell>
          <cell r="L88">
            <v>0.36881142221398111</v>
          </cell>
          <cell r="M88">
            <v>5393</v>
          </cell>
          <cell r="N88">
            <v>1516</v>
          </cell>
          <cell r="O88">
            <v>2839</v>
          </cell>
          <cell r="P88">
            <v>0.34810562571756604</v>
          </cell>
          <cell r="Q88">
            <v>4355</v>
          </cell>
          <cell r="R88">
            <v>1870</v>
          </cell>
          <cell r="S88">
            <v>3268</v>
          </cell>
          <cell r="T88">
            <v>0.36395484624367458</v>
          </cell>
          <cell r="U88">
            <v>5138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85</v>
          </cell>
          <cell r="C2">
            <v>114</v>
          </cell>
          <cell r="F2" t="str">
            <v>01</v>
          </cell>
          <cell r="G2">
            <v>245</v>
          </cell>
          <cell r="H2">
            <v>252</v>
          </cell>
        </row>
        <row r="3">
          <cell r="A3" t="str">
            <v>02</v>
          </cell>
          <cell r="B3">
            <v>98</v>
          </cell>
          <cell r="C3">
            <v>86</v>
          </cell>
          <cell r="F3" t="str">
            <v>02</v>
          </cell>
          <cell r="G3">
            <v>206</v>
          </cell>
          <cell r="H3">
            <v>342</v>
          </cell>
        </row>
        <row r="4">
          <cell r="A4" t="str">
            <v>03</v>
          </cell>
          <cell r="B4">
            <v>35</v>
          </cell>
          <cell r="C4">
            <v>24</v>
          </cell>
          <cell r="F4" t="str">
            <v>03</v>
          </cell>
          <cell r="G4">
            <v>554</v>
          </cell>
          <cell r="H4">
            <v>560</v>
          </cell>
        </row>
        <row r="5">
          <cell r="A5" t="str">
            <v>04</v>
          </cell>
          <cell r="B5">
            <v>27</v>
          </cell>
          <cell r="C5">
            <v>28</v>
          </cell>
          <cell r="F5" t="str">
            <v>04</v>
          </cell>
          <cell r="G5">
            <v>547</v>
          </cell>
          <cell r="H5">
            <v>404</v>
          </cell>
        </row>
        <row r="6">
          <cell r="A6" t="str">
            <v>05</v>
          </cell>
          <cell r="B6">
            <v>131</v>
          </cell>
          <cell r="C6">
            <v>197</v>
          </cell>
          <cell r="F6" t="str">
            <v>05</v>
          </cell>
          <cell r="G6">
            <v>376</v>
          </cell>
          <cell r="H6">
            <v>487</v>
          </cell>
        </row>
        <row r="7">
          <cell r="A7" t="str">
            <v>06</v>
          </cell>
          <cell r="B7">
            <v>75</v>
          </cell>
          <cell r="C7">
            <v>145</v>
          </cell>
          <cell r="F7" t="str">
            <v>06</v>
          </cell>
          <cell r="G7">
            <v>208</v>
          </cell>
          <cell r="H7">
            <v>121</v>
          </cell>
        </row>
        <row r="8">
          <cell r="A8" t="str">
            <v>07</v>
          </cell>
          <cell r="B8">
            <v>85</v>
          </cell>
          <cell r="C8">
            <v>61</v>
          </cell>
          <cell r="F8" t="str">
            <v>07</v>
          </cell>
          <cell r="G8">
            <v>260</v>
          </cell>
          <cell r="H8">
            <v>184</v>
          </cell>
        </row>
        <row r="9">
          <cell r="A9" t="str">
            <v>08</v>
          </cell>
          <cell r="B9">
            <v>31</v>
          </cell>
          <cell r="C9">
            <v>29</v>
          </cell>
          <cell r="F9" t="str">
            <v>08</v>
          </cell>
          <cell r="G9">
            <v>95</v>
          </cell>
          <cell r="H9">
            <v>92</v>
          </cell>
        </row>
        <row r="10">
          <cell r="A10" t="str">
            <v>09</v>
          </cell>
          <cell r="B10">
            <v>118</v>
          </cell>
          <cell r="C10">
            <v>83</v>
          </cell>
          <cell r="F10" t="str">
            <v>09</v>
          </cell>
          <cell r="G10">
            <v>409</v>
          </cell>
          <cell r="H10">
            <v>291</v>
          </cell>
        </row>
        <row r="11">
          <cell r="A11" t="str">
            <v>10</v>
          </cell>
          <cell r="B11">
            <v>18</v>
          </cell>
          <cell r="C11">
            <v>16</v>
          </cell>
          <cell r="F11" t="str">
            <v>10</v>
          </cell>
          <cell r="G11">
            <v>251</v>
          </cell>
          <cell r="H11">
            <v>310</v>
          </cell>
        </row>
        <row r="12">
          <cell r="A12" t="str">
            <v>11</v>
          </cell>
          <cell r="B12">
            <v>125</v>
          </cell>
          <cell r="C12">
            <v>180</v>
          </cell>
          <cell r="F12" t="str">
            <v>11</v>
          </cell>
          <cell r="G12">
            <v>143</v>
          </cell>
          <cell r="H12">
            <v>188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128</v>
          </cell>
          <cell r="H13">
            <v>197</v>
          </cell>
        </row>
        <row r="14">
          <cell r="A14" t="str">
            <v>13</v>
          </cell>
          <cell r="B14">
            <v>12</v>
          </cell>
          <cell r="C14">
            <v>17</v>
          </cell>
          <cell r="F14" t="str">
            <v>Théologie</v>
          </cell>
          <cell r="G14">
            <v>9</v>
          </cell>
          <cell r="H14">
            <v>2</v>
          </cell>
        </row>
        <row r="15">
          <cell r="A15" t="str">
            <v>14</v>
          </cell>
          <cell r="B15">
            <v>84</v>
          </cell>
          <cell r="C15">
            <v>79</v>
          </cell>
        </row>
        <row r="16">
          <cell r="A16" t="str">
            <v>15</v>
          </cell>
          <cell r="B16">
            <v>33</v>
          </cell>
          <cell r="C16">
            <v>37</v>
          </cell>
        </row>
        <row r="17">
          <cell r="A17" t="str">
            <v>16</v>
          </cell>
          <cell r="B17">
            <v>94</v>
          </cell>
          <cell r="C17">
            <v>116</v>
          </cell>
        </row>
        <row r="18">
          <cell r="A18" t="str">
            <v>17</v>
          </cell>
          <cell r="B18">
            <v>52</v>
          </cell>
          <cell r="C18">
            <v>18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45</v>
          </cell>
          <cell r="C19">
            <v>46</v>
          </cell>
          <cell r="F19" t="str">
            <v>Droit</v>
          </cell>
          <cell r="G19">
            <v>451</v>
          </cell>
          <cell r="H19">
            <v>594</v>
          </cell>
        </row>
        <row r="20">
          <cell r="A20" t="str">
            <v>19</v>
          </cell>
          <cell r="B20">
            <v>68</v>
          </cell>
          <cell r="C20">
            <v>57</v>
          </cell>
          <cell r="F20" t="str">
            <v>Lettres</v>
          </cell>
          <cell r="G20">
            <v>1238</v>
          </cell>
          <cell r="H20">
            <v>1163</v>
          </cell>
        </row>
        <row r="21">
          <cell r="A21" t="str">
            <v>20</v>
          </cell>
          <cell r="B21">
            <v>21</v>
          </cell>
          <cell r="C21">
            <v>12</v>
          </cell>
          <cell r="F21" t="str">
            <v>Sciences</v>
          </cell>
          <cell r="G21">
            <v>1599</v>
          </cell>
          <cell r="H21">
            <v>1485</v>
          </cell>
        </row>
        <row r="22">
          <cell r="A22" t="str">
            <v>21</v>
          </cell>
          <cell r="B22">
            <v>69</v>
          </cell>
          <cell r="C22">
            <v>34</v>
          </cell>
          <cell r="F22" t="str">
            <v>Pharmacie</v>
          </cell>
          <cell r="G22">
            <v>143</v>
          </cell>
          <cell r="H22">
            <v>188</v>
          </cell>
        </row>
        <row r="23">
          <cell r="A23" t="str">
            <v>22</v>
          </cell>
          <cell r="B23">
            <v>101</v>
          </cell>
          <cell r="C23">
            <v>69</v>
          </cell>
        </row>
        <row r="24">
          <cell r="A24" t="str">
            <v>23</v>
          </cell>
          <cell r="B24">
            <v>76</v>
          </cell>
          <cell r="C24">
            <v>39</v>
          </cell>
        </row>
        <row r="25">
          <cell r="A25" t="str">
            <v>24</v>
          </cell>
          <cell r="B25">
            <v>21</v>
          </cell>
          <cell r="C25">
            <v>13</v>
          </cell>
        </row>
        <row r="26">
          <cell r="A26" t="str">
            <v>25</v>
          </cell>
          <cell r="B26">
            <v>124</v>
          </cell>
          <cell r="C26">
            <v>138</v>
          </cell>
        </row>
        <row r="27">
          <cell r="A27" t="str">
            <v>26</v>
          </cell>
          <cell r="B27">
            <v>101</v>
          </cell>
          <cell r="C27">
            <v>148</v>
          </cell>
        </row>
        <row r="28">
          <cell r="A28" t="str">
            <v>27</v>
          </cell>
          <cell r="B28">
            <v>151</v>
          </cell>
          <cell r="C28">
            <v>201</v>
          </cell>
        </row>
        <row r="29">
          <cell r="A29" t="str">
            <v>28</v>
          </cell>
          <cell r="B29">
            <v>125</v>
          </cell>
          <cell r="C29">
            <v>63</v>
          </cell>
        </row>
        <row r="30">
          <cell r="A30" t="str">
            <v>29</v>
          </cell>
          <cell r="B30">
            <v>35</v>
          </cell>
          <cell r="C30">
            <v>17</v>
          </cell>
        </row>
        <row r="31">
          <cell r="A31" t="str">
            <v>30</v>
          </cell>
          <cell r="B31">
            <v>48</v>
          </cell>
          <cell r="C31">
            <v>41</v>
          </cell>
        </row>
        <row r="32">
          <cell r="A32" t="str">
            <v>31</v>
          </cell>
          <cell r="B32">
            <v>86</v>
          </cell>
          <cell r="C32">
            <v>47</v>
          </cell>
        </row>
        <row r="33">
          <cell r="A33" t="str">
            <v>32</v>
          </cell>
          <cell r="B33">
            <v>105</v>
          </cell>
          <cell r="C33">
            <v>96</v>
          </cell>
        </row>
        <row r="34">
          <cell r="A34" t="str">
            <v>33</v>
          </cell>
          <cell r="B34">
            <v>69</v>
          </cell>
          <cell r="C34">
            <v>41</v>
          </cell>
        </row>
        <row r="35">
          <cell r="A35" t="str">
            <v>34</v>
          </cell>
          <cell r="B35">
            <v>14</v>
          </cell>
          <cell r="C35">
            <v>8</v>
          </cell>
        </row>
        <row r="36">
          <cell r="A36" t="str">
            <v>35</v>
          </cell>
          <cell r="B36">
            <v>33</v>
          </cell>
          <cell r="C36">
            <v>44</v>
          </cell>
        </row>
        <row r="37">
          <cell r="A37" t="str">
            <v>36</v>
          </cell>
          <cell r="B37">
            <v>30</v>
          </cell>
          <cell r="C37">
            <v>30</v>
          </cell>
        </row>
        <row r="38">
          <cell r="A38" t="str">
            <v>37</v>
          </cell>
          <cell r="B38">
            <v>18</v>
          </cell>
          <cell r="C38">
            <v>10</v>
          </cell>
        </row>
        <row r="39">
          <cell r="A39" t="str">
            <v>60</v>
          </cell>
          <cell r="B39">
            <v>131</v>
          </cell>
          <cell r="C39">
            <v>100</v>
          </cell>
        </row>
        <row r="40">
          <cell r="A40" t="str">
            <v>61</v>
          </cell>
          <cell r="B40">
            <v>78</v>
          </cell>
          <cell r="C40">
            <v>71</v>
          </cell>
        </row>
        <row r="41">
          <cell r="A41" t="str">
            <v>62</v>
          </cell>
          <cell r="B41">
            <v>76</v>
          </cell>
          <cell r="C41">
            <v>43</v>
          </cell>
        </row>
        <row r="42">
          <cell r="A42" t="str">
            <v>63</v>
          </cell>
          <cell r="B42">
            <v>124</v>
          </cell>
          <cell r="C42">
            <v>77</v>
          </cell>
        </row>
        <row r="43">
          <cell r="A43" t="str">
            <v>64</v>
          </cell>
          <cell r="B43">
            <v>62</v>
          </cell>
          <cell r="C43">
            <v>74</v>
          </cell>
        </row>
        <row r="44">
          <cell r="A44" t="str">
            <v>65</v>
          </cell>
          <cell r="B44">
            <v>57</v>
          </cell>
          <cell r="C44">
            <v>66</v>
          </cell>
        </row>
        <row r="45">
          <cell r="A45" t="str">
            <v>66</v>
          </cell>
          <cell r="B45">
            <v>43</v>
          </cell>
          <cell r="C45">
            <v>76</v>
          </cell>
        </row>
        <row r="46">
          <cell r="A46" t="str">
            <v>67</v>
          </cell>
          <cell r="B46">
            <v>29</v>
          </cell>
          <cell r="C46">
            <v>31</v>
          </cell>
        </row>
        <row r="47">
          <cell r="A47" t="str">
            <v>68</v>
          </cell>
          <cell r="B47">
            <v>35</v>
          </cell>
          <cell r="C47">
            <v>40</v>
          </cell>
        </row>
        <row r="48">
          <cell r="A48" t="str">
            <v>69</v>
          </cell>
          <cell r="B48">
            <v>25</v>
          </cell>
          <cell r="C48">
            <v>23</v>
          </cell>
        </row>
        <row r="49">
          <cell r="A49" t="str">
            <v>70</v>
          </cell>
          <cell r="B49">
            <v>52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68</v>
          </cell>
        </row>
        <row r="51">
          <cell r="A51" t="str">
            <v>72</v>
          </cell>
          <cell r="B51">
            <v>8</v>
          </cell>
          <cell r="C51">
            <v>6</v>
          </cell>
        </row>
        <row r="52">
          <cell r="A52" t="str">
            <v>73</v>
          </cell>
          <cell r="B52">
            <v>8</v>
          </cell>
          <cell r="C52">
            <v>5</v>
          </cell>
        </row>
        <row r="53">
          <cell r="A53" t="str">
            <v>74</v>
          </cell>
          <cell r="B53">
            <v>24</v>
          </cell>
          <cell r="C53">
            <v>37</v>
          </cell>
        </row>
        <row r="54">
          <cell r="A54" t="str">
            <v>76</v>
          </cell>
          <cell r="B54">
            <v>7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1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45</v>
          </cell>
          <cell r="C59">
            <v>57</v>
          </cell>
        </row>
        <row r="60">
          <cell r="A60" t="str">
            <v>86</v>
          </cell>
          <cell r="B60">
            <v>61</v>
          </cell>
          <cell r="C60">
            <v>65</v>
          </cell>
        </row>
        <row r="61">
          <cell r="A61" t="str">
            <v>87</v>
          </cell>
          <cell r="B61">
            <v>37</v>
          </cell>
          <cell r="C61">
            <v>66</v>
          </cell>
        </row>
      </sheetData>
      <sheetData sheetId="25">
        <row r="1">
          <cell r="I1" t="str">
            <v>01</v>
          </cell>
          <cell r="J1">
            <v>358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152</v>
          </cell>
          <cell r="X1" t="str">
            <v>01</v>
          </cell>
          <cell r="Y1">
            <v>381</v>
          </cell>
          <cell r="AA1" t="str">
            <v>01</v>
          </cell>
          <cell r="AB1">
            <v>194</v>
          </cell>
          <cell r="AD1" t="str">
            <v>01</v>
          </cell>
          <cell r="AE1">
            <v>371</v>
          </cell>
        </row>
        <row r="2">
          <cell r="I2" t="str">
            <v>02</v>
          </cell>
          <cell r="J2">
            <v>300</v>
          </cell>
          <cell r="L2" t="str">
            <v>01</v>
          </cell>
          <cell r="M2">
            <v>840</v>
          </cell>
          <cell r="O2" t="str">
            <v>02</v>
          </cell>
          <cell r="R2" t="str">
            <v>02</v>
          </cell>
          <cell r="U2" t="str">
            <v>02</v>
          </cell>
          <cell r="V2">
            <v>153</v>
          </cell>
          <cell r="X2" t="str">
            <v>02</v>
          </cell>
          <cell r="Y2">
            <v>406</v>
          </cell>
          <cell r="AA2" t="str">
            <v>02</v>
          </cell>
          <cell r="AB2">
            <v>143</v>
          </cell>
          <cell r="AD2" t="str">
            <v>02</v>
          </cell>
          <cell r="AE2">
            <v>810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54</v>
          </cell>
          <cell r="L3" t="str">
            <v>02</v>
          </cell>
          <cell r="M3">
            <v>590</v>
          </cell>
          <cell r="O3" t="str">
            <v>03</v>
          </cell>
          <cell r="R3" t="str">
            <v>03</v>
          </cell>
          <cell r="S3">
            <v>1028</v>
          </cell>
          <cell r="U3" t="str">
            <v>03</v>
          </cell>
          <cell r="V3">
            <v>19</v>
          </cell>
          <cell r="X3" t="str">
            <v>03</v>
          </cell>
          <cell r="Y3">
            <v>165</v>
          </cell>
          <cell r="AA3" t="str">
            <v>03</v>
          </cell>
          <cell r="AB3">
            <v>4</v>
          </cell>
          <cell r="AD3" t="str">
            <v>03</v>
          </cell>
          <cell r="AE3">
            <v>100</v>
          </cell>
        </row>
        <row r="4">
          <cell r="A4" t="str">
            <v>01</v>
          </cell>
          <cell r="B4">
            <v>247</v>
          </cell>
          <cell r="C4">
            <v>99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127</v>
          </cell>
          <cell r="L4" t="str">
            <v>03</v>
          </cell>
          <cell r="M4">
            <v>692</v>
          </cell>
          <cell r="O4" t="str">
            <v>04</v>
          </cell>
          <cell r="R4" t="str">
            <v>04</v>
          </cell>
          <cell r="U4" t="str">
            <v>04</v>
          </cell>
          <cell r="V4">
            <v>57</v>
          </cell>
          <cell r="X4" t="str">
            <v>04</v>
          </cell>
          <cell r="Y4">
            <v>246</v>
          </cell>
          <cell r="AA4" t="str">
            <v>04</v>
          </cell>
          <cell r="AB4">
            <v>30</v>
          </cell>
          <cell r="AD4" t="str">
            <v>04</v>
          </cell>
          <cell r="AE4">
            <v>456</v>
          </cell>
        </row>
        <row r="5">
          <cell r="A5" t="str">
            <v>02</v>
          </cell>
          <cell r="B5">
            <v>185</v>
          </cell>
          <cell r="C5">
            <v>114</v>
          </cell>
          <cell r="E5" t="str">
            <v>01</v>
          </cell>
          <cell r="F5">
            <v>540</v>
          </cell>
          <cell r="G5">
            <v>324</v>
          </cell>
          <cell r="I5" t="str">
            <v>05</v>
          </cell>
          <cell r="J5">
            <v>324</v>
          </cell>
          <cell r="L5" t="str">
            <v>04</v>
          </cell>
          <cell r="M5">
            <v>880</v>
          </cell>
          <cell r="O5" t="str">
            <v>05</v>
          </cell>
          <cell r="R5" t="str">
            <v>05</v>
          </cell>
          <cell r="U5" t="str">
            <v>05</v>
          </cell>
          <cell r="V5">
            <v>189</v>
          </cell>
          <cell r="X5" t="str">
            <v>05</v>
          </cell>
          <cell r="Y5">
            <v>372</v>
          </cell>
          <cell r="AA5" t="str">
            <v>05</v>
          </cell>
          <cell r="AB5">
            <v>196</v>
          </cell>
          <cell r="AD5" t="str">
            <v>05</v>
          </cell>
          <cell r="AE5">
            <v>171</v>
          </cell>
        </row>
        <row r="6">
          <cell r="A6" t="str">
            <v>03</v>
          </cell>
          <cell r="B6">
            <v>30</v>
          </cell>
          <cell r="C6">
            <v>24</v>
          </cell>
          <cell r="E6" t="str">
            <v>02</v>
          </cell>
          <cell r="F6">
            <v>435</v>
          </cell>
          <cell r="G6">
            <v>265</v>
          </cell>
          <cell r="I6" t="str">
            <v>06</v>
          </cell>
          <cell r="J6">
            <v>267</v>
          </cell>
          <cell r="L6" t="str">
            <v>05</v>
          </cell>
          <cell r="M6">
            <v>709</v>
          </cell>
          <cell r="O6" t="str">
            <v>06</v>
          </cell>
          <cell r="R6" t="str">
            <v>06</v>
          </cell>
          <cell r="U6" t="str">
            <v>06</v>
          </cell>
          <cell r="V6">
            <v>217</v>
          </cell>
          <cell r="X6" t="str">
            <v>06</v>
          </cell>
          <cell r="Y6">
            <v>102</v>
          </cell>
          <cell r="AA6" t="str">
            <v>06</v>
          </cell>
          <cell r="AB6">
            <v>614</v>
          </cell>
          <cell r="AD6" t="str">
            <v>06</v>
          </cell>
          <cell r="AE6">
            <v>23</v>
          </cell>
        </row>
        <row r="7">
          <cell r="A7" t="str">
            <v>04</v>
          </cell>
          <cell r="B7">
            <v>78</v>
          </cell>
          <cell r="C7">
            <v>87</v>
          </cell>
          <cell r="E7" t="str">
            <v>06</v>
          </cell>
          <cell r="F7">
            <v>557</v>
          </cell>
          <cell r="G7">
            <v>432</v>
          </cell>
          <cell r="I7" t="str">
            <v>07</v>
          </cell>
          <cell r="J7">
            <v>95</v>
          </cell>
          <cell r="L7" t="str">
            <v>06</v>
          </cell>
          <cell r="M7">
            <v>96</v>
          </cell>
          <cell r="O7" t="str">
            <v>07</v>
          </cell>
          <cell r="R7" t="str">
            <v>07</v>
          </cell>
          <cell r="U7" t="str">
            <v>07</v>
          </cell>
          <cell r="V7">
            <v>20</v>
          </cell>
          <cell r="X7" t="str">
            <v>07</v>
          </cell>
          <cell r="Y7">
            <v>116</v>
          </cell>
          <cell r="AA7" t="str">
            <v>07</v>
          </cell>
          <cell r="AB7">
            <v>14</v>
          </cell>
          <cell r="AD7" t="str">
            <v>07</v>
          </cell>
          <cell r="AE7">
            <v>45</v>
          </cell>
        </row>
        <row r="8">
          <cell r="A8" t="str">
            <v>05</v>
          </cell>
          <cell r="B8">
            <v>277</v>
          </cell>
          <cell r="C8">
            <v>188</v>
          </cell>
          <cell r="E8" t="str">
            <v>07</v>
          </cell>
          <cell r="F8">
            <v>654</v>
          </cell>
          <cell r="G8">
            <v>693</v>
          </cell>
          <cell r="I8" t="str">
            <v>08</v>
          </cell>
          <cell r="J8">
            <v>21</v>
          </cell>
          <cell r="L8" t="str">
            <v>07</v>
          </cell>
          <cell r="M8">
            <v>178</v>
          </cell>
          <cell r="O8" t="str">
            <v>08</v>
          </cell>
          <cell r="R8" t="str">
            <v>08</v>
          </cell>
          <cell r="U8" t="str">
            <v>08</v>
          </cell>
          <cell r="V8">
            <v>4</v>
          </cell>
          <cell r="X8" t="str">
            <v>08</v>
          </cell>
          <cell r="Y8">
            <v>111</v>
          </cell>
          <cell r="AA8" t="str">
            <v>08</v>
          </cell>
          <cell r="AB8">
            <v>1</v>
          </cell>
          <cell r="AD8" t="str">
            <v>08</v>
          </cell>
          <cell r="AE8">
            <v>18</v>
          </cell>
        </row>
        <row r="9">
          <cell r="A9" t="str">
            <v>06</v>
          </cell>
          <cell r="B9">
            <v>158</v>
          </cell>
          <cell r="C9">
            <v>77</v>
          </cell>
          <cell r="E9" t="str">
            <v>08</v>
          </cell>
          <cell r="F9">
            <v>384</v>
          </cell>
          <cell r="G9">
            <v>353</v>
          </cell>
          <cell r="I9" t="str">
            <v>09</v>
          </cell>
          <cell r="J9">
            <v>99</v>
          </cell>
          <cell r="L9" t="str">
            <v>08</v>
          </cell>
          <cell r="M9">
            <v>119</v>
          </cell>
          <cell r="O9" t="str">
            <v>09</v>
          </cell>
          <cell r="R9" t="str">
            <v>09</v>
          </cell>
          <cell r="U9" t="str">
            <v>09</v>
          </cell>
          <cell r="V9">
            <v>18</v>
          </cell>
          <cell r="X9" t="str">
            <v>09</v>
          </cell>
          <cell r="Y9">
            <v>209</v>
          </cell>
          <cell r="AA9" t="str">
            <v>09</v>
          </cell>
          <cell r="AB9">
            <v>23</v>
          </cell>
          <cell r="AD9" t="str">
            <v>09</v>
          </cell>
          <cell r="AE9">
            <v>281</v>
          </cell>
        </row>
        <row r="10">
          <cell r="A10" t="str">
            <v>07</v>
          </cell>
          <cell r="B10">
            <v>78</v>
          </cell>
          <cell r="C10">
            <v>42</v>
          </cell>
          <cell r="E10" t="str">
            <v>09</v>
          </cell>
          <cell r="F10">
            <v>985</v>
          </cell>
          <cell r="G10">
            <v>892</v>
          </cell>
          <cell r="I10" t="str">
            <v>10</v>
          </cell>
          <cell r="J10">
            <v>27</v>
          </cell>
          <cell r="L10" t="str">
            <v>09</v>
          </cell>
          <cell r="M10">
            <v>523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15</v>
          </cell>
          <cell r="X10" t="str">
            <v>10</v>
          </cell>
          <cell r="Y10">
            <v>74</v>
          </cell>
          <cell r="AA10" t="str">
            <v>10</v>
          </cell>
          <cell r="AB10">
            <v>3</v>
          </cell>
          <cell r="AD10" t="str">
            <v>10</v>
          </cell>
          <cell r="AE10">
            <v>68</v>
          </cell>
        </row>
        <row r="11">
          <cell r="A11" t="str">
            <v>08</v>
          </cell>
          <cell r="B11">
            <v>37</v>
          </cell>
          <cell r="C11">
            <v>12</v>
          </cell>
          <cell r="E11" t="str">
            <v>10</v>
          </cell>
          <cell r="F11">
            <v>1011</v>
          </cell>
          <cell r="G11">
            <v>1580</v>
          </cell>
          <cell r="I11" t="str">
            <v>11</v>
          </cell>
          <cell r="J11">
            <v>196</v>
          </cell>
          <cell r="L11" t="str">
            <v>10</v>
          </cell>
          <cell r="M11">
            <v>315</v>
          </cell>
          <cell r="O11" t="str">
            <v>11</v>
          </cell>
          <cell r="P11">
            <v>450</v>
          </cell>
          <cell r="R11" t="str">
            <v>11</v>
          </cell>
          <cell r="U11" t="str">
            <v>11</v>
          </cell>
          <cell r="V11">
            <v>35</v>
          </cell>
          <cell r="X11" t="str">
            <v>11</v>
          </cell>
          <cell r="Y11">
            <v>13</v>
          </cell>
          <cell r="AA11" t="str">
            <v>11</v>
          </cell>
          <cell r="AB11">
            <v>34</v>
          </cell>
          <cell r="AD11" t="str">
            <v>11</v>
          </cell>
          <cell r="AE11">
            <v>69</v>
          </cell>
        </row>
        <row r="12">
          <cell r="A12" t="str">
            <v>09</v>
          </cell>
          <cell r="B12">
            <v>154</v>
          </cell>
          <cell r="C12">
            <v>57</v>
          </cell>
          <cell r="E12" t="str">
            <v>11</v>
          </cell>
          <cell r="F12">
            <v>86</v>
          </cell>
          <cell r="G12">
            <v>155</v>
          </cell>
          <cell r="I12" t="str">
            <v>12</v>
          </cell>
          <cell r="J12">
            <v>45</v>
          </cell>
          <cell r="L12" t="str">
            <v>11</v>
          </cell>
          <cell r="M12">
            <v>96</v>
          </cell>
          <cell r="O12" t="str">
            <v>12</v>
          </cell>
          <cell r="P12">
            <v>115</v>
          </cell>
          <cell r="R12" t="str">
            <v>12</v>
          </cell>
          <cell r="S12">
            <v>2</v>
          </cell>
          <cell r="U12" t="str">
            <v>12</v>
          </cell>
          <cell r="V12">
            <v>7</v>
          </cell>
          <cell r="X12" t="str">
            <v>12</v>
          </cell>
          <cell r="Y12">
            <v>39</v>
          </cell>
          <cell r="AA12" t="str">
            <v>12</v>
          </cell>
          <cell r="AB12">
            <v>3</v>
          </cell>
          <cell r="AD12" t="str">
            <v>12</v>
          </cell>
          <cell r="AE12">
            <v>359</v>
          </cell>
        </row>
        <row r="13">
          <cell r="A13" t="str">
            <v>10</v>
          </cell>
          <cell r="B13">
            <v>44</v>
          </cell>
          <cell r="C13">
            <v>17</v>
          </cell>
          <cell r="E13" t="str">
            <v>03</v>
          </cell>
          <cell r="F13">
            <v>521</v>
          </cell>
          <cell r="G13">
            <v>214</v>
          </cell>
          <cell r="I13" t="str">
            <v>13</v>
          </cell>
          <cell r="J13">
            <v>20</v>
          </cell>
          <cell r="L13" t="str">
            <v>12</v>
          </cell>
          <cell r="M13">
            <v>284</v>
          </cell>
          <cell r="O13" t="str">
            <v>13</v>
          </cell>
          <cell r="P13">
            <v>95</v>
          </cell>
          <cell r="R13" t="str">
            <v>Théologie</v>
          </cell>
          <cell r="U13" t="str">
            <v>13</v>
          </cell>
          <cell r="V13">
            <v>8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3</v>
          </cell>
        </row>
        <row r="14">
          <cell r="A14" t="str">
            <v>11</v>
          </cell>
          <cell r="B14">
            <v>100</v>
          </cell>
          <cell r="C14">
            <v>26</v>
          </cell>
          <cell r="E14" t="str">
            <v>04</v>
          </cell>
          <cell r="F14">
            <v>882</v>
          </cell>
          <cell r="G14">
            <v>712</v>
          </cell>
          <cell r="I14" t="str">
            <v>14</v>
          </cell>
          <cell r="J14">
            <v>140</v>
          </cell>
          <cell r="O14" t="str">
            <v>14</v>
          </cell>
          <cell r="P14">
            <v>233</v>
          </cell>
          <cell r="U14" t="str">
            <v>14</v>
          </cell>
          <cell r="V14">
            <v>38</v>
          </cell>
          <cell r="AA14" t="str">
            <v>14</v>
          </cell>
          <cell r="AB14">
            <v>13</v>
          </cell>
        </row>
        <row r="15">
          <cell r="A15" t="str">
            <v>12</v>
          </cell>
          <cell r="B15">
            <v>28</v>
          </cell>
          <cell r="C15">
            <v>11</v>
          </cell>
          <cell r="E15" t="str">
            <v>05</v>
          </cell>
          <cell r="F15">
            <v>1161</v>
          </cell>
          <cell r="G15">
            <v>534</v>
          </cell>
          <cell r="I15" t="str">
            <v>15</v>
          </cell>
          <cell r="J15">
            <v>49</v>
          </cell>
          <cell r="L15" t="str">
            <v>Droit</v>
          </cell>
          <cell r="M15">
            <v>1430</v>
          </cell>
          <cell r="O15" t="str">
            <v>15</v>
          </cell>
          <cell r="P15">
            <v>135</v>
          </cell>
          <cell r="U15" t="str">
            <v>15</v>
          </cell>
          <cell r="V15">
            <v>20</v>
          </cell>
          <cell r="X15" t="str">
            <v>Droit</v>
          </cell>
          <cell r="Y15">
            <v>787</v>
          </cell>
          <cell r="AA15" t="str">
            <v>15</v>
          </cell>
          <cell r="AB15">
            <v>6</v>
          </cell>
          <cell r="AD15" t="str">
            <v>Droit</v>
          </cell>
          <cell r="AE15">
            <v>1181</v>
          </cell>
        </row>
        <row r="16">
          <cell r="A16" t="str">
            <v>13</v>
          </cell>
          <cell r="B16">
            <v>4</v>
          </cell>
          <cell r="C16">
            <v>5</v>
          </cell>
          <cell r="E16" t="str">
            <v>12</v>
          </cell>
          <cell r="F16">
            <v>125</v>
          </cell>
          <cell r="G16">
            <v>97</v>
          </cell>
          <cell r="I16" t="str">
            <v>16</v>
          </cell>
          <cell r="J16">
            <v>168</v>
          </cell>
          <cell r="L16" t="str">
            <v>Lettres</v>
          </cell>
          <cell r="M16">
            <v>1857</v>
          </cell>
          <cell r="O16" t="str">
            <v>16</v>
          </cell>
          <cell r="U16" t="str">
            <v>16</v>
          </cell>
          <cell r="V16">
            <v>23</v>
          </cell>
          <cell r="X16" t="str">
            <v>Lettres</v>
          </cell>
          <cell r="Y16">
            <v>451</v>
          </cell>
          <cell r="AA16" t="str">
            <v>16</v>
          </cell>
          <cell r="AB16">
            <v>92</v>
          </cell>
          <cell r="AD16" t="str">
            <v>Lettres</v>
          </cell>
          <cell r="AE16">
            <v>915</v>
          </cell>
        </row>
        <row r="17">
          <cell r="A17" t="str">
            <v>14</v>
          </cell>
          <cell r="B17">
            <v>56</v>
          </cell>
          <cell r="C17">
            <v>21</v>
          </cell>
          <cell r="E17" t="str">
            <v>Théologie</v>
          </cell>
          <cell r="G17">
            <v>12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96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26</v>
          </cell>
          <cell r="X17" t="str">
            <v>Pharmacie</v>
          </cell>
          <cell r="Y17">
            <v>13</v>
          </cell>
          <cell r="AA17" t="str">
            <v>17</v>
          </cell>
          <cell r="AB17">
            <v>6</v>
          </cell>
          <cell r="AD17" t="str">
            <v>Sciences</v>
          </cell>
          <cell r="AE17">
            <v>606</v>
          </cell>
        </row>
        <row r="18">
          <cell r="A18" t="str">
            <v>15</v>
          </cell>
          <cell r="B18">
            <v>20</v>
          </cell>
          <cell r="C18">
            <v>23</v>
          </cell>
          <cell r="I18" t="str">
            <v>18</v>
          </cell>
          <cell r="J18">
            <v>95</v>
          </cell>
          <cell r="L18" t="str">
            <v>Sciences</v>
          </cell>
          <cell r="M18">
            <v>1940</v>
          </cell>
          <cell r="O18" t="str">
            <v>18</v>
          </cell>
          <cell r="R18" t="str">
            <v>Lettres</v>
          </cell>
          <cell r="S18">
            <v>1030</v>
          </cell>
          <cell r="U18" t="str">
            <v>18</v>
          </cell>
          <cell r="V18">
            <v>22</v>
          </cell>
          <cell r="X18" t="str">
            <v>Sciences</v>
          </cell>
          <cell r="Y18">
            <v>984</v>
          </cell>
          <cell r="AA18" t="str">
            <v>18</v>
          </cell>
          <cell r="AB18">
            <v>147</v>
          </cell>
          <cell r="AD18" t="str">
            <v>Pharmacie</v>
          </cell>
          <cell r="AE18">
            <v>69</v>
          </cell>
        </row>
        <row r="19">
          <cell r="A19" t="str">
            <v>16</v>
          </cell>
          <cell r="B19">
            <v>118</v>
          </cell>
          <cell r="C19">
            <v>66</v>
          </cell>
          <cell r="F19" t="str">
            <v>DC</v>
          </cell>
          <cell r="I19" t="str">
            <v>19</v>
          </cell>
          <cell r="J19">
            <v>151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33</v>
          </cell>
          <cell r="AA19" t="str">
            <v>19</v>
          </cell>
          <cell r="AB19">
            <v>65</v>
          </cell>
        </row>
        <row r="20">
          <cell r="A20" t="str">
            <v>17</v>
          </cell>
          <cell r="B20">
            <v>112</v>
          </cell>
          <cell r="C20">
            <v>69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11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106</v>
          </cell>
          <cell r="C21">
            <v>81</v>
          </cell>
          <cell r="E21" t="str">
            <v>Droit</v>
          </cell>
          <cell r="F21">
            <v>975</v>
          </cell>
          <cell r="G21">
            <v>589</v>
          </cell>
          <cell r="I21" t="str">
            <v>21</v>
          </cell>
          <cell r="J21">
            <v>95</v>
          </cell>
          <cell r="O21" t="str">
            <v>21</v>
          </cell>
          <cell r="U21" t="str">
            <v>21</v>
          </cell>
          <cell r="V21">
            <v>53</v>
          </cell>
          <cell r="AA21" t="str">
            <v>21</v>
          </cell>
          <cell r="AB21">
            <v>8</v>
          </cell>
        </row>
        <row r="22">
          <cell r="A22" t="str">
            <v>19</v>
          </cell>
          <cell r="B22">
            <v>110</v>
          </cell>
          <cell r="C22">
            <v>92</v>
          </cell>
          <cell r="E22" t="str">
            <v>Lettres</v>
          </cell>
          <cell r="F22">
            <v>1528</v>
          </cell>
          <cell r="G22">
            <v>1035</v>
          </cell>
          <cell r="I22" t="str">
            <v>22</v>
          </cell>
          <cell r="J22">
            <v>165</v>
          </cell>
          <cell r="O22" t="str">
            <v>22</v>
          </cell>
          <cell r="U22" t="str">
            <v>22</v>
          </cell>
          <cell r="V22">
            <v>27</v>
          </cell>
          <cell r="AA22" t="str">
            <v>22</v>
          </cell>
          <cell r="AB22">
            <v>24</v>
          </cell>
        </row>
        <row r="23">
          <cell r="A23" t="str">
            <v>20</v>
          </cell>
          <cell r="B23">
            <v>19</v>
          </cell>
          <cell r="C23">
            <v>63</v>
          </cell>
          <cell r="E23" t="str">
            <v>Pharmacie</v>
          </cell>
          <cell r="F23">
            <v>86</v>
          </cell>
          <cell r="G23">
            <v>155</v>
          </cell>
          <cell r="I23" t="str">
            <v>23</v>
          </cell>
          <cell r="J23">
            <v>100</v>
          </cell>
          <cell r="O23" t="str">
            <v>23</v>
          </cell>
          <cell r="U23" t="str">
            <v>23</v>
          </cell>
          <cell r="V23">
            <v>37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124</v>
          </cell>
          <cell r="C24">
            <v>101</v>
          </cell>
          <cell r="E24" t="str">
            <v>Sciences</v>
          </cell>
          <cell r="F24">
            <v>4752</v>
          </cell>
          <cell r="G24">
            <v>4484</v>
          </cell>
          <cell r="I24" t="str">
            <v>24</v>
          </cell>
          <cell r="J24">
            <v>30</v>
          </cell>
          <cell r="O24" t="str">
            <v>24</v>
          </cell>
          <cell r="U24" t="str">
            <v>24</v>
          </cell>
          <cell r="V24">
            <v>14</v>
          </cell>
          <cell r="AA24" t="str">
            <v>24</v>
          </cell>
          <cell r="AB24">
            <v>59</v>
          </cell>
        </row>
        <row r="25">
          <cell r="A25" t="str">
            <v>22</v>
          </cell>
          <cell r="B25">
            <v>187</v>
          </cell>
          <cell r="C25">
            <v>132</v>
          </cell>
          <cell r="I25" t="str">
            <v>25</v>
          </cell>
          <cell r="J25">
            <v>147</v>
          </cell>
          <cell r="O25" t="str">
            <v>25</v>
          </cell>
          <cell r="U25" t="str">
            <v>25</v>
          </cell>
          <cell r="V25">
            <v>146</v>
          </cell>
          <cell r="AA25" t="str">
            <v>25</v>
          </cell>
          <cell r="AB25">
            <v>11</v>
          </cell>
        </row>
        <row r="26">
          <cell r="A26" t="str">
            <v>23</v>
          </cell>
          <cell r="B26">
            <v>87</v>
          </cell>
          <cell r="C26">
            <v>90</v>
          </cell>
          <cell r="I26" t="str">
            <v>26</v>
          </cell>
          <cell r="J26">
            <v>141</v>
          </cell>
          <cell r="O26" t="str">
            <v>26</v>
          </cell>
          <cell r="U26" t="str">
            <v>26</v>
          </cell>
          <cell r="V26">
            <v>118</v>
          </cell>
          <cell r="AA26" t="str">
            <v>26</v>
          </cell>
          <cell r="AB26">
            <v>19</v>
          </cell>
        </row>
        <row r="27">
          <cell r="A27" t="str">
            <v>24</v>
          </cell>
          <cell r="B27">
            <v>19</v>
          </cell>
          <cell r="C27">
            <v>18</v>
          </cell>
          <cell r="I27" t="str">
            <v>27</v>
          </cell>
          <cell r="J27">
            <v>421</v>
          </cell>
          <cell r="O27" t="str">
            <v>27</v>
          </cell>
          <cell r="U27" t="str">
            <v>27</v>
          </cell>
          <cell r="V27">
            <v>108</v>
          </cell>
          <cell r="AA27" t="str">
            <v>27</v>
          </cell>
          <cell r="AB27">
            <v>141</v>
          </cell>
        </row>
        <row r="28">
          <cell r="A28" t="str">
            <v>25</v>
          </cell>
          <cell r="B28">
            <v>354</v>
          </cell>
          <cell r="C28">
            <v>136</v>
          </cell>
          <cell r="I28" t="str">
            <v>28</v>
          </cell>
          <cell r="J28">
            <v>66</v>
          </cell>
          <cell r="O28" t="str">
            <v>28</v>
          </cell>
          <cell r="U28" t="str">
            <v>28</v>
          </cell>
          <cell r="V28">
            <v>73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203</v>
          </cell>
          <cell r="C29">
            <v>96</v>
          </cell>
          <cell r="I29" t="str">
            <v>29</v>
          </cell>
          <cell r="J29">
            <v>8</v>
          </cell>
          <cell r="O29" t="str">
            <v>29</v>
          </cell>
          <cell r="U29" t="str">
            <v>29</v>
          </cell>
          <cell r="V29">
            <v>9</v>
          </cell>
          <cell r="AA29" t="str">
            <v>29</v>
          </cell>
          <cell r="AB29">
            <v>5</v>
          </cell>
        </row>
        <row r="30">
          <cell r="A30" t="str">
            <v>27</v>
          </cell>
          <cell r="B30">
            <v>604</v>
          </cell>
          <cell r="C30">
            <v>302</v>
          </cell>
          <cell r="I30" t="str">
            <v>30</v>
          </cell>
          <cell r="J30">
            <v>22</v>
          </cell>
          <cell r="O30" t="str">
            <v>30</v>
          </cell>
          <cell r="U30" t="str">
            <v>30</v>
          </cell>
          <cell r="V30">
            <v>20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326</v>
          </cell>
          <cell r="C31">
            <v>259</v>
          </cell>
          <cell r="I31" t="str">
            <v>31</v>
          </cell>
          <cell r="J31">
            <v>73</v>
          </cell>
          <cell r="O31" t="str">
            <v>31</v>
          </cell>
          <cell r="U31" t="str">
            <v>31</v>
          </cell>
          <cell r="V31">
            <v>53</v>
          </cell>
          <cell r="AA31" t="str">
            <v>31</v>
          </cell>
          <cell r="AB31">
            <v>17</v>
          </cell>
        </row>
        <row r="32">
          <cell r="A32" t="str">
            <v>29</v>
          </cell>
          <cell r="B32">
            <v>107</v>
          </cell>
          <cell r="C32">
            <v>75</v>
          </cell>
          <cell r="I32" t="str">
            <v>32</v>
          </cell>
          <cell r="J32">
            <v>62</v>
          </cell>
          <cell r="O32" t="str">
            <v>32</v>
          </cell>
          <cell r="U32" t="str">
            <v>32</v>
          </cell>
          <cell r="V32">
            <v>46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124</v>
          </cell>
          <cell r="C33">
            <v>98</v>
          </cell>
          <cell r="I33" t="str">
            <v>33</v>
          </cell>
          <cell r="J33">
            <v>43</v>
          </cell>
          <cell r="O33" t="str">
            <v>33</v>
          </cell>
          <cell r="U33" t="str">
            <v>33</v>
          </cell>
          <cell r="V33">
            <v>17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229</v>
          </cell>
          <cell r="C34">
            <v>227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32</v>
          </cell>
          <cell r="AA34" t="str">
            <v>35</v>
          </cell>
          <cell r="AB34">
            <v>12</v>
          </cell>
        </row>
        <row r="35">
          <cell r="A35" t="str">
            <v>32</v>
          </cell>
          <cell r="B35">
            <v>252</v>
          </cell>
          <cell r="C35">
            <v>247</v>
          </cell>
          <cell r="I35" t="str">
            <v>35</v>
          </cell>
          <cell r="J35">
            <v>76</v>
          </cell>
          <cell r="O35" t="str">
            <v>35</v>
          </cell>
          <cell r="U35" t="str">
            <v>35</v>
          </cell>
          <cell r="V35">
            <v>68</v>
          </cell>
          <cell r="AA35" t="str">
            <v>36</v>
          </cell>
          <cell r="AB35">
            <v>4</v>
          </cell>
        </row>
        <row r="36">
          <cell r="A36" t="str">
            <v>33</v>
          </cell>
          <cell r="B36">
            <v>173</v>
          </cell>
          <cell r="C36">
            <v>219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8</v>
          </cell>
          <cell r="AA36" t="str">
            <v>37</v>
          </cell>
          <cell r="AB36">
            <v>2</v>
          </cell>
        </row>
        <row r="37">
          <cell r="A37" t="str">
            <v>34</v>
          </cell>
          <cell r="B37">
            <v>98</v>
          </cell>
          <cell r="C37">
            <v>68</v>
          </cell>
          <cell r="I37" t="str">
            <v>37</v>
          </cell>
          <cell r="J37">
            <v>8</v>
          </cell>
          <cell r="O37" t="str">
            <v>37</v>
          </cell>
          <cell r="U37" t="str">
            <v>37</v>
          </cell>
          <cell r="V37">
            <v>3</v>
          </cell>
          <cell r="AA37" t="str">
            <v>60</v>
          </cell>
          <cell r="AB37">
            <v>123</v>
          </cell>
        </row>
        <row r="38">
          <cell r="A38" t="str">
            <v>35</v>
          </cell>
          <cell r="B38">
            <v>139</v>
          </cell>
          <cell r="C38">
            <v>125</v>
          </cell>
          <cell r="I38" t="str">
            <v>60</v>
          </cell>
          <cell r="J38">
            <v>209</v>
          </cell>
          <cell r="O38" t="str">
            <v>60</v>
          </cell>
          <cell r="U38" t="str">
            <v>60</v>
          </cell>
          <cell r="V38">
            <v>98</v>
          </cell>
          <cell r="AA38" t="str">
            <v>61</v>
          </cell>
          <cell r="AB38">
            <v>69</v>
          </cell>
        </row>
        <row r="39">
          <cell r="A39" t="str">
            <v>36</v>
          </cell>
          <cell r="B39">
            <v>67</v>
          </cell>
          <cell r="C39">
            <v>55</v>
          </cell>
          <cell r="I39" t="str">
            <v>61</v>
          </cell>
          <cell r="J39">
            <v>154</v>
          </cell>
          <cell r="O39" t="str">
            <v>61</v>
          </cell>
          <cell r="U39" t="str">
            <v>61</v>
          </cell>
          <cell r="V39">
            <v>55</v>
          </cell>
          <cell r="AA39" t="str">
            <v>62</v>
          </cell>
          <cell r="AB39">
            <v>47</v>
          </cell>
        </row>
        <row r="40">
          <cell r="A40" t="str">
            <v>37</v>
          </cell>
          <cell r="B40">
            <v>80</v>
          </cell>
          <cell r="C40">
            <v>105</v>
          </cell>
          <cell r="I40" t="str">
            <v>62</v>
          </cell>
          <cell r="J40">
            <v>62</v>
          </cell>
          <cell r="O40" t="str">
            <v>62</v>
          </cell>
          <cell r="U40" t="str">
            <v>62</v>
          </cell>
          <cell r="V40">
            <v>22</v>
          </cell>
          <cell r="AA40" t="str">
            <v>63</v>
          </cell>
          <cell r="AB40">
            <v>42</v>
          </cell>
        </row>
        <row r="41">
          <cell r="A41" t="str">
            <v>60</v>
          </cell>
          <cell r="B41">
            <v>352</v>
          </cell>
          <cell r="C41">
            <v>267</v>
          </cell>
          <cell r="I41" t="str">
            <v>63</v>
          </cell>
          <cell r="J41">
            <v>97</v>
          </cell>
          <cell r="O41" t="str">
            <v>63</v>
          </cell>
          <cell r="U41" t="str">
            <v>63</v>
          </cell>
          <cell r="V41">
            <v>34</v>
          </cell>
          <cell r="AA41" t="str">
            <v>64</v>
          </cell>
          <cell r="AB41">
            <v>28</v>
          </cell>
        </row>
        <row r="42">
          <cell r="A42" t="str">
            <v>61</v>
          </cell>
          <cell r="B42">
            <v>212</v>
          </cell>
          <cell r="C42">
            <v>203</v>
          </cell>
          <cell r="I42" t="str">
            <v>64</v>
          </cell>
          <cell r="J42">
            <v>103</v>
          </cell>
          <cell r="O42" t="str">
            <v>64</v>
          </cell>
          <cell r="U42" t="str">
            <v>64</v>
          </cell>
          <cell r="V42">
            <v>8</v>
          </cell>
          <cell r="AA42" t="str">
            <v>65</v>
          </cell>
          <cell r="AB42">
            <v>6</v>
          </cell>
        </row>
        <row r="43">
          <cell r="A43" t="str">
            <v>62</v>
          </cell>
          <cell r="B43">
            <v>157</v>
          </cell>
          <cell r="C43">
            <v>131</v>
          </cell>
          <cell r="I43" t="str">
            <v>65</v>
          </cell>
          <cell r="J43">
            <v>55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66</v>
          </cell>
          <cell r="AB43">
            <v>10</v>
          </cell>
        </row>
        <row r="44">
          <cell r="A44" t="str">
            <v>63</v>
          </cell>
          <cell r="B44">
            <v>264</v>
          </cell>
          <cell r="C44">
            <v>291</v>
          </cell>
          <cell r="I44" t="str">
            <v>66</v>
          </cell>
          <cell r="J44">
            <v>31</v>
          </cell>
          <cell r="O44" t="str">
            <v>66</v>
          </cell>
          <cell r="U44" t="str">
            <v>66</v>
          </cell>
          <cell r="V44">
            <v>18</v>
          </cell>
          <cell r="AA44" t="str">
            <v>67</v>
          </cell>
          <cell r="AB44">
            <v>10</v>
          </cell>
        </row>
        <row r="45">
          <cell r="A45" t="str">
            <v>64</v>
          </cell>
          <cell r="B45">
            <v>238</v>
          </cell>
          <cell r="C45">
            <v>432</v>
          </cell>
          <cell r="I45" t="str">
            <v>67</v>
          </cell>
          <cell r="J45">
            <v>56</v>
          </cell>
          <cell r="O45" t="str">
            <v>67</v>
          </cell>
          <cell r="U45" t="str">
            <v>67</v>
          </cell>
          <cell r="V45">
            <v>14</v>
          </cell>
          <cell r="AA45" t="str">
            <v>68</v>
          </cell>
          <cell r="AB45">
            <v>10</v>
          </cell>
        </row>
        <row r="46">
          <cell r="A46" t="str">
            <v>65</v>
          </cell>
          <cell r="B46">
            <v>268</v>
          </cell>
          <cell r="C46">
            <v>369</v>
          </cell>
          <cell r="I46" t="str">
            <v>68</v>
          </cell>
          <cell r="J46">
            <v>44</v>
          </cell>
          <cell r="O46" t="str">
            <v>68</v>
          </cell>
          <cell r="U46" t="str">
            <v>68</v>
          </cell>
          <cell r="V46">
            <v>6</v>
          </cell>
          <cell r="AA46" t="str">
            <v>69</v>
          </cell>
          <cell r="AB46">
            <v>4</v>
          </cell>
        </row>
        <row r="47">
          <cell r="A47" t="str">
            <v>66</v>
          </cell>
          <cell r="B47">
            <v>98</v>
          </cell>
          <cell r="C47">
            <v>175</v>
          </cell>
          <cell r="I47" t="str">
            <v>69</v>
          </cell>
          <cell r="J47">
            <v>27</v>
          </cell>
          <cell r="O47" t="str">
            <v>69</v>
          </cell>
          <cell r="U47" t="str">
            <v>69</v>
          </cell>
          <cell r="V47">
            <v>8</v>
          </cell>
          <cell r="AA47" t="str">
            <v>70</v>
          </cell>
          <cell r="AB47">
            <v>42</v>
          </cell>
        </row>
        <row r="48">
          <cell r="A48" t="str">
            <v>67</v>
          </cell>
          <cell r="B48">
            <v>173</v>
          </cell>
          <cell r="C48">
            <v>239</v>
          </cell>
          <cell r="I48" t="str">
            <v>70</v>
          </cell>
          <cell r="J48">
            <v>59</v>
          </cell>
          <cell r="O48" t="str">
            <v>70</v>
          </cell>
          <cell r="U48" t="str">
            <v>70</v>
          </cell>
          <cell r="V48">
            <v>14</v>
          </cell>
          <cell r="AA48" t="str">
            <v>71</v>
          </cell>
          <cell r="AB48">
            <v>277</v>
          </cell>
        </row>
        <row r="49">
          <cell r="A49" t="str">
            <v>68</v>
          </cell>
          <cell r="B49">
            <v>120</v>
          </cell>
          <cell r="C49">
            <v>177</v>
          </cell>
          <cell r="I49" t="str">
            <v>71</v>
          </cell>
          <cell r="J49">
            <v>100</v>
          </cell>
          <cell r="O49" t="str">
            <v>71</v>
          </cell>
          <cell r="U49" t="str">
            <v>71</v>
          </cell>
          <cell r="V49">
            <v>15</v>
          </cell>
          <cell r="AA49" t="str">
            <v>73</v>
          </cell>
          <cell r="AB49">
            <v>2</v>
          </cell>
        </row>
        <row r="50">
          <cell r="A50" t="str">
            <v>69</v>
          </cell>
          <cell r="B50">
            <v>114</v>
          </cell>
          <cell r="C50">
            <v>188</v>
          </cell>
          <cell r="I50" t="str">
            <v>72</v>
          </cell>
          <cell r="J50">
            <v>10</v>
          </cell>
          <cell r="O50" t="str">
            <v>72</v>
          </cell>
          <cell r="U50" t="str">
            <v>74</v>
          </cell>
          <cell r="V50">
            <v>10</v>
          </cell>
          <cell r="AA50" t="str">
            <v>74</v>
          </cell>
          <cell r="AB50">
            <v>38</v>
          </cell>
        </row>
        <row r="51">
          <cell r="A51" t="str">
            <v>70</v>
          </cell>
          <cell r="B51">
            <v>20</v>
          </cell>
          <cell r="C51">
            <v>20</v>
          </cell>
          <cell r="I51" t="str">
            <v>74</v>
          </cell>
          <cell r="J51">
            <v>115</v>
          </cell>
          <cell r="O51" t="str">
            <v>73</v>
          </cell>
          <cell r="P51">
            <v>2</v>
          </cell>
          <cell r="U51" t="str">
            <v>77</v>
          </cell>
          <cell r="V51">
            <v>1</v>
          </cell>
          <cell r="AA51" t="str">
            <v>85</v>
          </cell>
          <cell r="AB51">
            <v>25</v>
          </cell>
        </row>
        <row r="52">
          <cell r="A52" t="str">
            <v>71</v>
          </cell>
          <cell r="B52">
            <v>30</v>
          </cell>
          <cell r="C52">
            <v>29</v>
          </cell>
          <cell r="I52" t="str">
            <v>76</v>
          </cell>
          <cell r="J52">
            <v>1</v>
          </cell>
          <cell r="O52" t="str">
            <v>74</v>
          </cell>
          <cell r="U52" t="str">
            <v>85</v>
          </cell>
          <cell r="V52">
            <v>4</v>
          </cell>
          <cell r="AA52" t="str">
            <v>86</v>
          </cell>
          <cell r="AB52">
            <v>34</v>
          </cell>
        </row>
        <row r="53">
          <cell r="A53" t="str">
            <v>72</v>
          </cell>
          <cell r="B53">
            <v>5</v>
          </cell>
          <cell r="C53">
            <v>9</v>
          </cell>
          <cell r="I53" t="str">
            <v>85</v>
          </cell>
          <cell r="J53">
            <v>35</v>
          </cell>
          <cell r="O53" t="str">
            <v>76</v>
          </cell>
          <cell r="U53" t="str">
            <v>86</v>
          </cell>
          <cell r="V53">
            <v>7</v>
          </cell>
          <cell r="AA53" t="str">
            <v>87</v>
          </cell>
          <cell r="AB53">
            <v>10</v>
          </cell>
        </row>
        <row r="54">
          <cell r="A54" t="str">
            <v>73</v>
          </cell>
          <cell r="B54">
            <v>5</v>
          </cell>
          <cell r="C54">
            <v>2</v>
          </cell>
          <cell r="I54" t="str">
            <v>86</v>
          </cell>
          <cell r="J54">
            <v>36</v>
          </cell>
          <cell r="O54" t="str">
            <v>85</v>
          </cell>
          <cell r="U54" t="str">
            <v>87</v>
          </cell>
          <cell r="V54">
            <v>2</v>
          </cell>
        </row>
        <row r="55">
          <cell r="A55" t="str">
            <v>74</v>
          </cell>
          <cell r="B55">
            <v>65</v>
          </cell>
          <cell r="C55">
            <v>37</v>
          </cell>
          <cell r="I55" t="str">
            <v>87</v>
          </cell>
          <cell r="J55">
            <v>25</v>
          </cell>
          <cell r="O55" t="str">
            <v>86</v>
          </cell>
        </row>
        <row r="56">
          <cell r="A56" t="str">
            <v>76</v>
          </cell>
          <cell r="C56">
            <v>6</v>
          </cell>
          <cell r="O56" t="str">
            <v>87</v>
          </cell>
        </row>
        <row r="57">
          <cell r="A57" t="str">
            <v>77</v>
          </cell>
          <cell r="C57">
            <v>6</v>
          </cell>
        </row>
        <row r="58">
          <cell r="A58" t="str">
            <v>85</v>
          </cell>
          <cell r="B58">
            <v>23</v>
          </cell>
          <cell r="C58">
            <v>42</v>
          </cell>
        </row>
        <row r="59">
          <cell r="A59" t="str">
            <v>86</v>
          </cell>
          <cell r="B59">
            <v>36</v>
          </cell>
          <cell r="C59">
            <v>68</v>
          </cell>
        </row>
        <row r="60">
          <cell r="A60" t="str">
            <v>87</v>
          </cell>
          <cell r="B60">
            <v>27</v>
          </cell>
          <cell r="C60">
            <v>45</v>
          </cell>
        </row>
      </sheetData>
      <sheetData sheetId="26"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ENSC</v>
          </cell>
          <cell r="DT3" t="str">
            <v>RENNES IEP</v>
          </cell>
          <cell r="DU3" t="str">
            <v>RENNES INSA</v>
          </cell>
          <cell r="DV3" t="str">
            <v>ROUBAIX ENSAIT</v>
          </cell>
          <cell r="DW3" t="str">
            <v>ROUEN</v>
          </cell>
          <cell r="DX3" t="str">
            <v>ROUEN INSA</v>
          </cell>
          <cell r="DY3" t="str">
            <v>ST ETIENNE</v>
          </cell>
          <cell r="DZ3" t="str">
            <v>ST ETIENNE ENI</v>
          </cell>
          <cell r="EA3" t="str">
            <v>STRASBOURG</v>
          </cell>
          <cell r="EB3" t="str">
            <v>STRASBOURG INSA</v>
          </cell>
          <cell r="EC3" t="str">
            <v>SURESNES INSHEA</v>
          </cell>
          <cell r="ED3" t="str">
            <v>TARBES ENI</v>
          </cell>
          <cell r="EE3" t="str">
            <v>TOULON</v>
          </cell>
          <cell r="EF3" t="str">
            <v>TOULOUSE 1</v>
          </cell>
          <cell r="EG3" t="str">
            <v>TOULOUSE 2</v>
          </cell>
          <cell r="EH3" t="str">
            <v>TOULOUSE 3</v>
          </cell>
          <cell r="EI3" t="str">
            <v>TOULOUSE IEP</v>
          </cell>
          <cell r="EJ3" t="str">
            <v>TOULOUSE INP</v>
          </cell>
          <cell r="EK3" t="str">
            <v>TOULOUSE INSA</v>
          </cell>
          <cell r="EL3" t="str">
            <v>TOURS</v>
          </cell>
          <cell r="EM3" t="str">
            <v>TROYES UTT</v>
          </cell>
          <cell r="EN3" t="str">
            <v>VALENCIENNES</v>
          </cell>
          <cell r="EO3" t="str">
            <v>VERSAILLES ST QUENT.</v>
          </cell>
        </row>
        <row r="4">
          <cell r="A4" t="str">
            <v>01</v>
          </cell>
          <cell r="C4">
            <v>28</v>
          </cell>
          <cell r="F4">
            <v>4</v>
          </cell>
          <cell r="G4">
            <v>2</v>
          </cell>
          <cell r="H4">
            <v>2</v>
          </cell>
          <cell r="I4">
            <v>2</v>
          </cell>
          <cell r="J4">
            <v>3</v>
          </cell>
          <cell r="L4">
            <v>4</v>
          </cell>
          <cell r="O4">
            <v>20</v>
          </cell>
          <cell r="T4">
            <v>3</v>
          </cell>
          <cell r="V4">
            <v>1</v>
          </cell>
          <cell r="X4">
            <v>9</v>
          </cell>
          <cell r="Z4">
            <v>11</v>
          </cell>
          <cell r="AA4">
            <v>4</v>
          </cell>
          <cell r="AB4">
            <v>4</v>
          </cell>
          <cell r="AH4">
            <v>11</v>
          </cell>
          <cell r="AK4">
            <v>5</v>
          </cell>
          <cell r="AN4">
            <v>8</v>
          </cell>
          <cell r="AR4">
            <v>4</v>
          </cell>
          <cell r="AS4">
            <v>4</v>
          </cell>
          <cell r="AT4">
            <v>2</v>
          </cell>
          <cell r="AU4">
            <v>4</v>
          </cell>
          <cell r="AW4">
            <v>11</v>
          </cell>
          <cell r="BB4">
            <v>5</v>
          </cell>
          <cell r="BD4">
            <v>4</v>
          </cell>
          <cell r="BE4">
            <v>13</v>
          </cell>
          <cell r="BG4">
            <v>5</v>
          </cell>
          <cell r="BH4">
            <v>21</v>
          </cell>
          <cell r="BR4">
            <v>20</v>
          </cell>
          <cell r="BV4">
            <v>4</v>
          </cell>
          <cell r="BW4">
            <v>16</v>
          </cell>
          <cell r="BY4">
            <v>13</v>
          </cell>
          <cell r="CD4">
            <v>7</v>
          </cell>
          <cell r="CE4">
            <v>41</v>
          </cell>
          <cell r="CF4">
            <v>45</v>
          </cell>
          <cell r="CI4">
            <v>16</v>
          </cell>
          <cell r="CL4">
            <v>6</v>
          </cell>
          <cell r="CM4">
            <v>24</v>
          </cell>
          <cell r="CN4">
            <v>12</v>
          </cell>
          <cell r="CO4">
            <v>17</v>
          </cell>
          <cell r="CP4">
            <v>9</v>
          </cell>
          <cell r="CQ4">
            <v>1</v>
          </cell>
          <cell r="CS4">
            <v>10</v>
          </cell>
          <cell r="DC4">
            <v>5</v>
          </cell>
          <cell r="DJ4">
            <v>8</v>
          </cell>
          <cell r="DK4">
            <v>6</v>
          </cell>
          <cell r="DL4">
            <v>17</v>
          </cell>
          <cell r="DO4">
            <v>6</v>
          </cell>
          <cell r="DP4">
            <v>19</v>
          </cell>
          <cell r="DR4">
            <v>1</v>
          </cell>
          <cell r="DW4">
            <v>9</v>
          </cell>
          <cell r="DY4">
            <v>4</v>
          </cell>
          <cell r="EA4">
            <v>17</v>
          </cell>
          <cell r="EE4">
            <v>5</v>
          </cell>
          <cell r="EF4">
            <v>28</v>
          </cell>
          <cell r="EL4">
            <v>9</v>
          </cell>
          <cell r="EN4">
            <v>1</v>
          </cell>
          <cell r="EO4">
            <v>10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4</v>
          </cell>
          <cell r="G5">
            <v>6</v>
          </cell>
          <cell r="H5">
            <v>5</v>
          </cell>
          <cell r="I5">
            <v>2</v>
          </cell>
          <cell r="J5">
            <v>3</v>
          </cell>
          <cell r="L5">
            <v>3</v>
          </cell>
          <cell r="O5">
            <v>17</v>
          </cell>
          <cell r="Q5">
            <v>4</v>
          </cell>
          <cell r="T5">
            <v>5</v>
          </cell>
          <cell r="X5">
            <v>7</v>
          </cell>
          <cell r="Z5">
            <v>7</v>
          </cell>
          <cell r="AA5">
            <v>3</v>
          </cell>
          <cell r="AB5">
            <v>3</v>
          </cell>
          <cell r="AG5">
            <v>1</v>
          </cell>
          <cell r="AH5">
            <v>9</v>
          </cell>
          <cell r="AK5">
            <v>4</v>
          </cell>
          <cell r="AN5">
            <v>14</v>
          </cell>
          <cell r="AP5">
            <v>2</v>
          </cell>
          <cell r="AR5">
            <v>4</v>
          </cell>
          <cell r="AS5">
            <v>2</v>
          </cell>
          <cell r="AT5">
            <v>3</v>
          </cell>
          <cell r="AU5">
            <v>4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5</v>
          </cell>
          <cell r="BH5">
            <v>14</v>
          </cell>
          <cell r="BM5">
            <v>3</v>
          </cell>
          <cell r="BR5">
            <v>17</v>
          </cell>
          <cell r="BV5">
            <v>1</v>
          </cell>
          <cell r="BW5">
            <v>12</v>
          </cell>
          <cell r="BY5">
            <v>13</v>
          </cell>
          <cell r="CC5">
            <v>2</v>
          </cell>
          <cell r="CD5">
            <v>7</v>
          </cell>
          <cell r="CE5">
            <v>35</v>
          </cell>
          <cell r="CF5">
            <v>33</v>
          </cell>
          <cell r="CG5">
            <v>3</v>
          </cell>
          <cell r="CH5">
            <v>1</v>
          </cell>
          <cell r="CI5">
            <v>13</v>
          </cell>
          <cell r="CL5">
            <v>8</v>
          </cell>
          <cell r="CM5">
            <v>16</v>
          </cell>
          <cell r="CN5">
            <v>8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9</v>
          </cell>
          <cell r="DK5">
            <v>5</v>
          </cell>
          <cell r="DL5">
            <v>10</v>
          </cell>
          <cell r="DN5">
            <v>2</v>
          </cell>
          <cell r="DO5">
            <v>6</v>
          </cell>
          <cell r="DP5">
            <v>9</v>
          </cell>
          <cell r="DQ5">
            <v>2</v>
          </cell>
          <cell r="DT5">
            <v>1</v>
          </cell>
          <cell r="DW5">
            <v>8</v>
          </cell>
          <cell r="DY5">
            <v>3</v>
          </cell>
          <cell r="EA5">
            <v>19</v>
          </cell>
          <cell r="EE5">
            <v>6</v>
          </cell>
          <cell r="EF5">
            <v>25</v>
          </cell>
          <cell r="EI5">
            <v>3</v>
          </cell>
          <cell r="EL5">
            <v>10</v>
          </cell>
          <cell r="EN5">
            <v>3</v>
          </cell>
          <cell r="EO5">
            <v>8</v>
          </cell>
        </row>
        <row r="6">
          <cell r="A6" t="str">
            <v>03</v>
          </cell>
          <cell r="C6">
            <v>6</v>
          </cell>
          <cell r="F6">
            <v>1</v>
          </cell>
          <cell r="G6">
            <v>2</v>
          </cell>
          <cell r="H6">
            <v>1</v>
          </cell>
          <cell r="L6">
            <v>1</v>
          </cell>
          <cell r="O6">
            <v>3</v>
          </cell>
          <cell r="X6">
            <v>1</v>
          </cell>
          <cell r="Z6">
            <v>1</v>
          </cell>
          <cell r="AB6">
            <v>3</v>
          </cell>
          <cell r="AG6">
            <v>1</v>
          </cell>
          <cell r="AH6">
            <v>4</v>
          </cell>
          <cell r="AN6">
            <v>3</v>
          </cell>
          <cell r="AS6">
            <v>1</v>
          </cell>
          <cell r="AT6">
            <v>1</v>
          </cell>
          <cell r="AU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1</v>
          </cell>
          <cell r="CX6">
            <v>1</v>
          </cell>
          <cell r="DC6">
            <v>1</v>
          </cell>
          <cell r="DJ6">
            <v>2</v>
          </cell>
          <cell r="DK6">
            <v>2</v>
          </cell>
          <cell r="DL6">
            <v>2</v>
          </cell>
          <cell r="DO6">
            <v>1</v>
          </cell>
          <cell r="DP6">
            <v>4</v>
          </cell>
          <cell r="DW6">
            <v>2</v>
          </cell>
          <cell r="DY6">
            <v>1</v>
          </cell>
          <cell r="EA6">
            <v>3</v>
          </cell>
          <cell r="EE6">
            <v>1</v>
          </cell>
          <cell r="EF6">
            <v>8</v>
          </cell>
          <cell r="EO6">
            <v>2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I7">
            <v>1</v>
          </cell>
          <cell r="O7">
            <v>3</v>
          </cell>
          <cell r="Q7">
            <v>6</v>
          </cell>
          <cell r="T7">
            <v>1</v>
          </cell>
          <cell r="Z7">
            <v>2</v>
          </cell>
          <cell r="AB7">
            <v>2</v>
          </cell>
          <cell r="AH7">
            <v>1</v>
          </cell>
          <cell r="AP7">
            <v>8</v>
          </cell>
          <cell r="AW7">
            <v>3</v>
          </cell>
          <cell r="BA7">
            <v>3</v>
          </cell>
          <cell r="BE7">
            <v>1</v>
          </cell>
          <cell r="BG7">
            <v>3</v>
          </cell>
          <cell r="BH7">
            <v>2</v>
          </cell>
          <cell r="BJ7">
            <v>1</v>
          </cell>
          <cell r="BM7">
            <v>6</v>
          </cell>
          <cell r="BR7">
            <v>4</v>
          </cell>
          <cell r="BW7">
            <v>2</v>
          </cell>
          <cell r="BY7">
            <v>1</v>
          </cell>
          <cell r="CE7">
            <v>15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O7">
            <v>1</v>
          </cell>
          <cell r="CS7">
            <v>3</v>
          </cell>
          <cell r="CX7">
            <v>1</v>
          </cell>
          <cell r="DC7">
            <v>12</v>
          </cell>
          <cell r="DL7">
            <v>2</v>
          </cell>
          <cell r="DO7">
            <v>1</v>
          </cell>
          <cell r="DP7">
            <v>3</v>
          </cell>
          <cell r="DT7">
            <v>2</v>
          </cell>
          <cell r="DW7">
            <v>1</v>
          </cell>
          <cell r="EA7">
            <v>3</v>
          </cell>
          <cell r="EF7">
            <v>1</v>
          </cell>
          <cell r="EI7">
            <v>4</v>
          </cell>
          <cell r="EO7">
            <v>5</v>
          </cell>
        </row>
        <row r="8">
          <cell r="A8" t="str">
            <v>05</v>
          </cell>
          <cell r="B8">
            <v>2</v>
          </cell>
          <cell r="C8">
            <v>41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2</v>
          </cell>
          <cell r="L8">
            <v>8</v>
          </cell>
          <cell r="O8">
            <v>19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7</v>
          </cell>
          <cell r="Z8">
            <v>13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5</v>
          </cell>
          <cell r="AK8">
            <v>6</v>
          </cell>
          <cell r="AN8">
            <v>7</v>
          </cell>
          <cell r="AP8">
            <v>2</v>
          </cell>
          <cell r="AQ8">
            <v>1</v>
          </cell>
          <cell r="AR8">
            <v>5</v>
          </cell>
          <cell r="AT8">
            <v>3</v>
          </cell>
          <cell r="AU8">
            <v>6</v>
          </cell>
          <cell r="AV8">
            <v>20</v>
          </cell>
          <cell r="AW8">
            <v>3</v>
          </cell>
          <cell r="AX8">
            <v>4</v>
          </cell>
          <cell r="BB8">
            <v>4</v>
          </cell>
          <cell r="BD8">
            <v>1</v>
          </cell>
          <cell r="BE8">
            <v>10</v>
          </cell>
          <cell r="BG8">
            <v>13</v>
          </cell>
          <cell r="BH8">
            <v>1</v>
          </cell>
          <cell r="BM8">
            <v>2</v>
          </cell>
          <cell r="BO8">
            <v>6</v>
          </cell>
          <cell r="BR8">
            <v>12</v>
          </cell>
          <cell r="BT8">
            <v>2</v>
          </cell>
          <cell r="BW8">
            <v>8</v>
          </cell>
          <cell r="BY8">
            <v>13</v>
          </cell>
          <cell r="CD8">
            <v>12</v>
          </cell>
          <cell r="CE8">
            <v>38</v>
          </cell>
          <cell r="CF8">
            <v>20</v>
          </cell>
          <cell r="CG8">
            <v>2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5</v>
          </cell>
          <cell r="CO8">
            <v>9</v>
          </cell>
          <cell r="CP8">
            <v>12</v>
          </cell>
          <cell r="CQ8">
            <v>3</v>
          </cell>
          <cell r="CS8">
            <v>19</v>
          </cell>
          <cell r="CX8">
            <v>1</v>
          </cell>
          <cell r="DC8">
            <v>8</v>
          </cell>
          <cell r="DJ8">
            <v>5</v>
          </cell>
          <cell r="DK8">
            <v>2</v>
          </cell>
          <cell r="DL8">
            <v>4</v>
          </cell>
          <cell r="DN8">
            <v>1</v>
          </cell>
          <cell r="DO8">
            <v>5</v>
          </cell>
          <cell r="DP8">
            <v>18</v>
          </cell>
          <cell r="DW8">
            <v>5</v>
          </cell>
          <cell r="DY8">
            <v>6</v>
          </cell>
          <cell r="EA8">
            <v>14</v>
          </cell>
          <cell r="EE8">
            <v>5</v>
          </cell>
          <cell r="EF8">
            <v>28</v>
          </cell>
          <cell r="EG8">
            <v>1</v>
          </cell>
          <cell r="EH8">
            <v>1</v>
          </cell>
          <cell r="EI8">
            <v>2</v>
          </cell>
          <cell r="EL8">
            <v>7</v>
          </cell>
          <cell r="EN8">
            <v>1</v>
          </cell>
          <cell r="EO8">
            <v>4</v>
          </cell>
        </row>
        <row r="9">
          <cell r="A9" t="str">
            <v>06</v>
          </cell>
          <cell r="C9">
            <v>29</v>
          </cell>
          <cell r="F9">
            <v>3</v>
          </cell>
          <cell r="G9">
            <v>5</v>
          </cell>
          <cell r="J9">
            <v>1</v>
          </cell>
          <cell r="L9">
            <v>4</v>
          </cell>
          <cell r="O9">
            <v>11</v>
          </cell>
          <cell r="T9">
            <v>4</v>
          </cell>
          <cell r="V9">
            <v>2</v>
          </cell>
          <cell r="X9">
            <v>6</v>
          </cell>
          <cell r="Z9">
            <v>1</v>
          </cell>
          <cell r="AA9">
            <v>4</v>
          </cell>
          <cell r="AB9">
            <v>3</v>
          </cell>
          <cell r="AG9">
            <v>1</v>
          </cell>
          <cell r="AH9">
            <v>6</v>
          </cell>
          <cell r="AK9">
            <v>2</v>
          </cell>
          <cell r="AN9">
            <v>20</v>
          </cell>
          <cell r="AQ9">
            <v>3</v>
          </cell>
          <cell r="AR9">
            <v>3</v>
          </cell>
          <cell r="AS9">
            <v>1</v>
          </cell>
          <cell r="AU9">
            <v>1</v>
          </cell>
          <cell r="AV9">
            <v>17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10</v>
          </cell>
          <cell r="BF9">
            <v>3</v>
          </cell>
          <cell r="BG9">
            <v>4</v>
          </cell>
          <cell r="BH9">
            <v>19</v>
          </cell>
          <cell r="BO9">
            <v>3</v>
          </cell>
          <cell r="BR9">
            <v>12</v>
          </cell>
          <cell r="BS9">
            <v>8</v>
          </cell>
          <cell r="BT9">
            <v>3</v>
          </cell>
          <cell r="BV9">
            <v>2</v>
          </cell>
          <cell r="BW9">
            <v>9</v>
          </cell>
          <cell r="BY9">
            <v>14</v>
          </cell>
          <cell r="CD9">
            <v>5</v>
          </cell>
          <cell r="CE9">
            <v>11</v>
          </cell>
          <cell r="CF9">
            <v>8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12</v>
          </cell>
          <cell r="CN9">
            <v>8</v>
          </cell>
          <cell r="CO9">
            <v>8</v>
          </cell>
          <cell r="CP9">
            <v>5</v>
          </cell>
          <cell r="CQ9">
            <v>7</v>
          </cell>
          <cell r="CS9">
            <v>29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N9">
            <v>1</v>
          </cell>
          <cell r="DO9">
            <v>4</v>
          </cell>
          <cell r="DP9">
            <v>13</v>
          </cell>
          <cell r="DQ9">
            <v>1</v>
          </cell>
          <cell r="DR9">
            <v>1</v>
          </cell>
          <cell r="DT9">
            <v>2</v>
          </cell>
          <cell r="DW9">
            <v>3</v>
          </cell>
          <cell r="DY9">
            <v>1</v>
          </cell>
          <cell r="EA9">
            <v>14</v>
          </cell>
          <cell r="EE9">
            <v>1</v>
          </cell>
          <cell r="EF9">
            <v>18</v>
          </cell>
          <cell r="EH9">
            <v>2</v>
          </cell>
          <cell r="EL9">
            <v>4</v>
          </cell>
          <cell r="EN9">
            <v>3</v>
          </cell>
          <cell r="EO9">
            <v>3</v>
          </cell>
        </row>
        <row r="10">
          <cell r="A10" t="str">
            <v>07</v>
          </cell>
          <cell r="C10">
            <v>10</v>
          </cell>
          <cell r="F10">
            <v>1</v>
          </cell>
          <cell r="G10">
            <v>1</v>
          </cell>
          <cell r="H10">
            <v>2</v>
          </cell>
          <cell r="I10">
            <v>2</v>
          </cell>
          <cell r="J10">
            <v>1</v>
          </cell>
          <cell r="L10">
            <v>7</v>
          </cell>
          <cell r="O10">
            <v>1</v>
          </cell>
          <cell r="P10">
            <v>4</v>
          </cell>
          <cell r="T10">
            <v>2</v>
          </cell>
          <cell r="V10">
            <v>1</v>
          </cell>
          <cell r="X10">
            <v>2</v>
          </cell>
          <cell r="Z10">
            <v>7</v>
          </cell>
          <cell r="AA10">
            <v>1</v>
          </cell>
          <cell r="AC10">
            <v>4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13</v>
          </cell>
          <cell r="BF10">
            <v>1</v>
          </cell>
          <cell r="BG10">
            <v>10</v>
          </cell>
          <cell r="BJ10">
            <v>1</v>
          </cell>
          <cell r="BO10">
            <v>1</v>
          </cell>
          <cell r="BS10">
            <v>1</v>
          </cell>
          <cell r="BT10">
            <v>10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8</v>
          </cell>
          <cell r="CL10">
            <v>10</v>
          </cell>
          <cell r="CM10">
            <v>11</v>
          </cell>
          <cell r="CO10">
            <v>1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6</v>
          </cell>
          <cell r="DW10">
            <v>6</v>
          </cell>
          <cell r="DY10">
            <v>1</v>
          </cell>
          <cell r="EA10">
            <v>8</v>
          </cell>
          <cell r="EE10">
            <v>1</v>
          </cell>
          <cell r="EG10">
            <v>10</v>
          </cell>
          <cell r="EL10">
            <v>5</v>
          </cell>
        </row>
        <row r="11">
          <cell r="A11" t="str">
            <v>08</v>
          </cell>
          <cell r="C11">
            <v>5</v>
          </cell>
          <cell r="F11">
            <v>2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4</v>
          </cell>
          <cell r="AO11">
            <v>3</v>
          </cell>
          <cell r="AX11">
            <v>7</v>
          </cell>
          <cell r="BB11">
            <v>2</v>
          </cell>
          <cell r="BE11">
            <v>5</v>
          </cell>
          <cell r="BG11">
            <v>5</v>
          </cell>
          <cell r="BH11">
            <v>2</v>
          </cell>
          <cell r="BJ11">
            <v>1</v>
          </cell>
          <cell r="BT11">
            <v>7</v>
          </cell>
          <cell r="BW11">
            <v>5</v>
          </cell>
          <cell r="BY11">
            <v>4</v>
          </cell>
          <cell r="CG11">
            <v>1</v>
          </cell>
          <cell r="CH11">
            <v>18</v>
          </cell>
          <cell r="CK11">
            <v>1</v>
          </cell>
          <cell r="CM11">
            <v>4</v>
          </cell>
          <cell r="CO11">
            <v>2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W11">
            <v>4</v>
          </cell>
          <cell r="DY11">
            <v>1</v>
          </cell>
          <cell r="EA11">
            <v>4</v>
          </cell>
          <cell r="EG11">
            <v>5</v>
          </cell>
          <cell r="EL11">
            <v>3</v>
          </cell>
        </row>
        <row r="12">
          <cell r="A12" t="str">
            <v>09</v>
          </cell>
          <cell r="C12">
            <v>13</v>
          </cell>
          <cell r="F12">
            <v>6</v>
          </cell>
          <cell r="G12">
            <v>4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16</v>
          </cell>
          <cell r="T12">
            <v>5</v>
          </cell>
          <cell r="V12">
            <v>1</v>
          </cell>
          <cell r="X12">
            <v>6</v>
          </cell>
          <cell r="Z12">
            <v>2</v>
          </cell>
          <cell r="AA12">
            <v>2</v>
          </cell>
          <cell r="AC12">
            <v>8</v>
          </cell>
          <cell r="AH12">
            <v>5</v>
          </cell>
          <cell r="AN12">
            <v>1</v>
          </cell>
          <cell r="AO12">
            <v>15</v>
          </cell>
          <cell r="AR12">
            <v>3</v>
          </cell>
          <cell r="AT12">
            <v>2</v>
          </cell>
          <cell r="AU12">
            <v>4</v>
          </cell>
          <cell r="AW12">
            <v>1</v>
          </cell>
          <cell r="AX12">
            <v>12</v>
          </cell>
          <cell r="BB12">
            <v>4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7</v>
          </cell>
          <cell r="BY12">
            <v>10</v>
          </cell>
          <cell r="CC12">
            <v>1</v>
          </cell>
          <cell r="CD12">
            <v>4</v>
          </cell>
          <cell r="CG12">
            <v>22</v>
          </cell>
          <cell r="CH12">
            <v>33</v>
          </cell>
          <cell r="CK12">
            <v>14</v>
          </cell>
          <cell r="CL12">
            <v>13</v>
          </cell>
          <cell r="CM12">
            <v>7</v>
          </cell>
          <cell r="CO12">
            <v>7</v>
          </cell>
          <cell r="CP12">
            <v>1</v>
          </cell>
          <cell r="CX12">
            <v>2</v>
          </cell>
          <cell r="DJ12">
            <v>5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W12">
            <v>8</v>
          </cell>
          <cell r="DY12">
            <v>4</v>
          </cell>
          <cell r="EA12">
            <v>5</v>
          </cell>
          <cell r="EE12">
            <v>3</v>
          </cell>
          <cell r="EG12">
            <v>13</v>
          </cell>
          <cell r="EL12">
            <v>8</v>
          </cell>
          <cell r="EN12">
            <v>4</v>
          </cell>
          <cell r="EO12">
            <v>3</v>
          </cell>
        </row>
        <row r="13">
          <cell r="A13" t="str">
            <v>10</v>
          </cell>
          <cell r="C13">
            <v>3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H13">
            <v>1</v>
          </cell>
          <cell r="AO13">
            <v>3</v>
          </cell>
          <cell r="AR13">
            <v>1</v>
          </cell>
          <cell r="AS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2</v>
          </cell>
          <cell r="BY13">
            <v>3</v>
          </cell>
          <cell r="CD13">
            <v>1</v>
          </cell>
          <cell r="CG13">
            <v>6</v>
          </cell>
          <cell r="CH13">
            <v>5</v>
          </cell>
          <cell r="CK13">
            <v>1</v>
          </cell>
          <cell r="CL13">
            <v>1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W13">
            <v>2</v>
          </cell>
          <cell r="DY13">
            <v>1</v>
          </cell>
          <cell r="EA13">
            <v>3</v>
          </cell>
          <cell r="EE13">
            <v>1</v>
          </cell>
          <cell r="EG13">
            <v>2</v>
          </cell>
          <cell r="EL13">
            <v>1</v>
          </cell>
          <cell r="EN13">
            <v>1</v>
          </cell>
          <cell r="EO13">
            <v>1</v>
          </cell>
        </row>
        <row r="14">
          <cell r="A14" t="str">
            <v>11</v>
          </cell>
          <cell r="C14">
            <v>12</v>
          </cell>
          <cell r="F14">
            <v>4</v>
          </cell>
          <cell r="G14">
            <v>3</v>
          </cell>
          <cell r="H14">
            <v>4</v>
          </cell>
          <cell r="I14">
            <v>3</v>
          </cell>
          <cell r="J14">
            <v>4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9</v>
          </cell>
          <cell r="Z14">
            <v>2</v>
          </cell>
          <cell r="AA14">
            <v>1</v>
          </cell>
          <cell r="AC14">
            <v>6</v>
          </cell>
          <cell r="AH14">
            <v>6</v>
          </cell>
          <cell r="AK14">
            <v>1</v>
          </cell>
          <cell r="AO14">
            <v>11</v>
          </cell>
          <cell r="AR14">
            <v>5</v>
          </cell>
          <cell r="AS14">
            <v>3</v>
          </cell>
          <cell r="AT14">
            <v>4</v>
          </cell>
          <cell r="AU14">
            <v>5</v>
          </cell>
          <cell r="AX14">
            <v>11</v>
          </cell>
          <cell r="AY14">
            <v>1</v>
          </cell>
          <cell r="BB14">
            <v>2</v>
          </cell>
          <cell r="BD14">
            <v>2</v>
          </cell>
          <cell r="BE14">
            <v>9</v>
          </cell>
          <cell r="BG14">
            <v>12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3</v>
          </cell>
          <cell r="BW14">
            <v>6</v>
          </cell>
          <cell r="BY14">
            <v>4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28</v>
          </cell>
          <cell r="CH14">
            <v>17</v>
          </cell>
          <cell r="CK14">
            <v>27</v>
          </cell>
          <cell r="CL14">
            <v>11</v>
          </cell>
          <cell r="CM14">
            <v>18</v>
          </cell>
          <cell r="CO14">
            <v>7</v>
          </cell>
          <cell r="CP14">
            <v>7</v>
          </cell>
          <cell r="CS14">
            <v>4</v>
          </cell>
          <cell r="CX14">
            <v>1</v>
          </cell>
          <cell r="DJ14">
            <v>5</v>
          </cell>
          <cell r="DK14">
            <v>3</v>
          </cell>
          <cell r="DL14">
            <v>6</v>
          </cell>
          <cell r="DN14">
            <v>1</v>
          </cell>
          <cell r="DO14">
            <v>6</v>
          </cell>
          <cell r="DQ14">
            <v>4</v>
          </cell>
          <cell r="DT14">
            <v>1</v>
          </cell>
          <cell r="DW14">
            <v>6</v>
          </cell>
          <cell r="DY14">
            <v>2</v>
          </cell>
          <cell r="EA14">
            <v>10</v>
          </cell>
          <cell r="EE14">
            <v>2</v>
          </cell>
          <cell r="EF14">
            <v>2</v>
          </cell>
          <cell r="EG14">
            <v>18</v>
          </cell>
          <cell r="EH14">
            <v>1</v>
          </cell>
          <cell r="EL14">
            <v>8</v>
          </cell>
          <cell r="EN14">
            <v>3</v>
          </cell>
          <cell r="EO14">
            <v>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L15">
            <v>2</v>
          </cell>
          <cell r="P15">
            <v>4</v>
          </cell>
          <cell r="T15">
            <v>1</v>
          </cell>
          <cell r="X15">
            <v>3</v>
          </cell>
          <cell r="Z15">
            <v>3</v>
          </cell>
          <cell r="AC15">
            <v>2</v>
          </cell>
          <cell r="AH15">
            <v>2</v>
          </cell>
          <cell r="AO15">
            <v>3</v>
          </cell>
          <cell r="AR15">
            <v>1</v>
          </cell>
          <cell r="AU15">
            <v>1</v>
          </cell>
          <cell r="AX15">
            <v>5</v>
          </cell>
          <cell r="BB15">
            <v>2</v>
          </cell>
          <cell r="BD15">
            <v>1</v>
          </cell>
          <cell r="BE15">
            <v>9</v>
          </cell>
          <cell r="BG15">
            <v>4</v>
          </cell>
          <cell r="BH15">
            <v>3</v>
          </cell>
          <cell r="BJ15">
            <v>1</v>
          </cell>
          <cell r="BT15">
            <v>2</v>
          </cell>
          <cell r="BV15">
            <v>3</v>
          </cell>
          <cell r="BW15">
            <v>4</v>
          </cell>
          <cell r="CD15">
            <v>2</v>
          </cell>
          <cell r="CG15">
            <v>5</v>
          </cell>
          <cell r="CH15">
            <v>13</v>
          </cell>
          <cell r="CK15">
            <v>1</v>
          </cell>
          <cell r="CL15">
            <v>3</v>
          </cell>
          <cell r="CM15">
            <v>6</v>
          </cell>
          <cell r="CO15">
            <v>1</v>
          </cell>
          <cell r="DL15">
            <v>1</v>
          </cell>
          <cell r="DO15">
            <v>2</v>
          </cell>
          <cell r="DQ15">
            <v>2</v>
          </cell>
          <cell r="DW15">
            <v>2</v>
          </cell>
          <cell r="DY15">
            <v>1</v>
          </cell>
          <cell r="EA15">
            <v>9</v>
          </cell>
          <cell r="EE15">
            <v>1</v>
          </cell>
          <cell r="EG15">
            <v>4</v>
          </cell>
          <cell r="EL15">
            <v>1</v>
          </cell>
          <cell r="EN15">
            <v>1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8</v>
          </cell>
          <cell r="DQ16">
            <v>1</v>
          </cell>
          <cell r="EA16">
            <v>1</v>
          </cell>
          <cell r="EG16">
            <v>1</v>
          </cell>
        </row>
        <row r="17">
          <cell r="A17" t="str">
            <v>14</v>
          </cell>
          <cell r="C17">
            <v>15</v>
          </cell>
          <cell r="F17">
            <v>2</v>
          </cell>
          <cell r="G17">
            <v>3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2</v>
          </cell>
          <cell r="X17">
            <v>7</v>
          </cell>
          <cell r="Z17">
            <v>2</v>
          </cell>
          <cell r="AA17">
            <v>2</v>
          </cell>
          <cell r="AC17">
            <v>5</v>
          </cell>
          <cell r="AH17">
            <v>6</v>
          </cell>
          <cell r="AO17">
            <v>9</v>
          </cell>
          <cell r="AR17">
            <v>1</v>
          </cell>
          <cell r="AT17">
            <v>1</v>
          </cell>
          <cell r="AU17">
            <v>1</v>
          </cell>
          <cell r="AX17">
            <v>7</v>
          </cell>
          <cell r="BB17">
            <v>2</v>
          </cell>
          <cell r="BE17">
            <v>6</v>
          </cell>
          <cell r="BG17">
            <v>6</v>
          </cell>
          <cell r="BH17">
            <v>6</v>
          </cell>
          <cell r="BJ17">
            <v>2</v>
          </cell>
          <cell r="BO17">
            <v>3</v>
          </cell>
          <cell r="BT17">
            <v>13</v>
          </cell>
          <cell r="BV17">
            <v>1</v>
          </cell>
          <cell r="BW17">
            <v>4</v>
          </cell>
          <cell r="BY17">
            <v>4</v>
          </cell>
          <cell r="CD17">
            <v>2</v>
          </cell>
          <cell r="CG17">
            <v>15</v>
          </cell>
          <cell r="CH17">
            <v>16</v>
          </cell>
          <cell r="CK17">
            <v>2</v>
          </cell>
          <cell r="CL17">
            <v>9</v>
          </cell>
          <cell r="CM17">
            <v>11</v>
          </cell>
          <cell r="CO17">
            <v>2</v>
          </cell>
          <cell r="CP17">
            <v>1</v>
          </cell>
          <cell r="DJ17">
            <v>6</v>
          </cell>
          <cell r="DK17">
            <v>4</v>
          </cell>
          <cell r="DL17">
            <v>4</v>
          </cell>
          <cell r="DO17">
            <v>4</v>
          </cell>
          <cell r="DQ17">
            <v>8</v>
          </cell>
          <cell r="DW17">
            <v>5</v>
          </cell>
          <cell r="DY17">
            <v>3</v>
          </cell>
          <cell r="EA17">
            <v>3</v>
          </cell>
          <cell r="EE17">
            <v>2</v>
          </cell>
          <cell r="EG17">
            <v>14</v>
          </cell>
          <cell r="EL17">
            <v>6</v>
          </cell>
          <cell r="EO17">
            <v>2</v>
          </cell>
        </row>
        <row r="18">
          <cell r="A18" t="str">
            <v>15</v>
          </cell>
          <cell r="C18">
            <v>8</v>
          </cell>
          <cell r="I18">
            <v>1</v>
          </cell>
          <cell r="P18">
            <v>5</v>
          </cell>
          <cell r="AO18">
            <v>1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8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9</v>
          </cell>
          <cell r="CH18">
            <v>3</v>
          </cell>
          <cell r="CK18">
            <v>7</v>
          </cell>
          <cell r="CL18">
            <v>3</v>
          </cell>
          <cell r="CM18">
            <v>1</v>
          </cell>
          <cell r="DC18">
            <v>1</v>
          </cell>
          <cell r="DD18">
            <v>46</v>
          </cell>
          <cell r="DN18">
            <v>2</v>
          </cell>
          <cell r="DP18">
            <v>1</v>
          </cell>
          <cell r="DQ18">
            <v>1</v>
          </cell>
          <cell r="EA18">
            <v>6</v>
          </cell>
          <cell r="EG18">
            <v>3</v>
          </cell>
        </row>
        <row r="19">
          <cell r="A19" t="str">
            <v>16</v>
          </cell>
          <cell r="C19">
            <v>25</v>
          </cell>
          <cell r="E19">
            <v>1</v>
          </cell>
          <cell r="F19">
            <v>7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11</v>
          </cell>
          <cell r="R19">
            <v>3</v>
          </cell>
          <cell r="T19">
            <v>3</v>
          </cell>
          <cell r="V19">
            <v>3</v>
          </cell>
          <cell r="X19">
            <v>8</v>
          </cell>
          <cell r="AA19">
            <v>3</v>
          </cell>
          <cell r="AC19">
            <v>6</v>
          </cell>
          <cell r="AF19">
            <v>1</v>
          </cell>
          <cell r="AH19">
            <v>8</v>
          </cell>
          <cell r="AN19">
            <v>11</v>
          </cell>
          <cell r="AX19">
            <v>19</v>
          </cell>
          <cell r="BE19">
            <v>16</v>
          </cell>
          <cell r="BG19">
            <v>20</v>
          </cell>
          <cell r="BR19">
            <v>1</v>
          </cell>
          <cell r="BT19">
            <v>12</v>
          </cell>
          <cell r="BW19">
            <v>7</v>
          </cell>
          <cell r="BY19">
            <v>8</v>
          </cell>
          <cell r="CA19">
            <v>3</v>
          </cell>
          <cell r="CD19">
            <v>1</v>
          </cell>
          <cell r="CH19">
            <v>1</v>
          </cell>
          <cell r="CI19">
            <v>32</v>
          </cell>
          <cell r="CK19">
            <v>12</v>
          </cell>
          <cell r="CL19">
            <v>13</v>
          </cell>
          <cell r="CM19">
            <v>17</v>
          </cell>
          <cell r="CO19">
            <v>1</v>
          </cell>
          <cell r="CP19">
            <v>8</v>
          </cell>
          <cell r="CQ19">
            <v>3</v>
          </cell>
          <cell r="CX19">
            <v>1</v>
          </cell>
          <cell r="DL19">
            <v>12</v>
          </cell>
          <cell r="DO19">
            <v>7</v>
          </cell>
          <cell r="DQ19">
            <v>12</v>
          </cell>
          <cell r="DW19">
            <v>9</v>
          </cell>
          <cell r="EA19">
            <v>5</v>
          </cell>
          <cell r="EC19">
            <v>1</v>
          </cell>
          <cell r="EG19">
            <v>25</v>
          </cell>
          <cell r="EL19">
            <v>8</v>
          </cell>
        </row>
        <row r="20">
          <cell r="A20" t="str">
            <v>17</v>
          </cell>
          <cell r="C20">
            <v>6</v>
          </cell>
          <cell r="F20">
            <v>4</v>
          </cell>
          <cell r="I20">
            <v>2</v>
          </cell>
          <cell r="L20">
            <v>2</v>
          </cell>
          <cell r="P20">
            <v>6</v>
          </cell>
          <cell r="T20">
            <v>1</v>
          </cell>
          <cell r="X20">
            <v>2</v>
          </cell>
          <cell r="AC20">
            <v>4</v>
          </cell>
          <cell r="AH20">
            <v>7</v>
          </cell>
          <cell r="AN20">
            <v>6</v>
          </cell>
          <cell r="AX20">
            <v>7</v>
          </cell>
          <cell r="BE20">
            <v>5</v>
          </cell>
          <cell r="BH20">
            <v>7</v>
          </cell>
          <cell r="BJ20">
            <v>3</v>
          </cell>
          <cell r="BO20">
            <v>1</v>
          </cell>
          <cell r="BT20">
            <v>4</v>
          </cell>
          <cell r="BW20">
            <v>4</v>
          </cell>
          <cell r="BY20">
            <v>4</v>
          </cell>
          <cell r="CE20">
            <v>19</v>
          </cell>
          <cell r="CF20">
            <v>1</v>
          </cell>
          <cell r="CG20">
            <v>1</v>
          </cell>
          <cell r="CH20">
            <v>12</v>
          </cell>
          <cell r="CI20">
            <v>2</v>
          </cell>
          <cell r="CK20">
            <v>3</v>
          </cell>
          <cell r="CL20">
            <v>13</v>
          </cell>
          <cell r="CM20">
            <v>9</v>
          </cell>
          <cell r="CO20">
            <v>4</v>
          </cell>
          <cell r="CX20">
            <v>2</v>
          </cell>
          <cell r="DL20">
            <v>2</v>
          </cell>
          <cell r="DO20">
            <v>3</v>
          </cell>
          <cell r="DP20">
            <v>4</v>
          </cell>
          <cell r="DW20">
            <v>3</v>
          </cell>
          <cell r="EA20">
            <v>4</v>
          </cell>
          <cell r="EG20">
            <v>4</v>
          </cell>
          <cell r="EL20">
            <v>3</v>
          </cell>
        </row>
        <row r="21">
          <cell r="A21" t="str">
            <v>18</v>
          </cell>
          <cell r="C21">
            <v>11</v>
          </cell>
          <cell r="F21">
            <v>2</v>
          </cell>
          <cell r="H21">
            <v>1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1</v>
          </cell>
          <cell r="AX21">
            <v>8</v>
          </cell>
          <cell r="BE21">
            <v>4</v>
          </cell>
          <cell r="BG21">
            <v>6</v>
          </cell>
          <cell r="BJ21">
            <v>1</v>
          </cell>
          <cell r="BK21">
            <v>1</v>
          </cell>
          <cell r="BO21">
            <v>2</v>
          </cell>
          <cell r="BT21">
            <v>8</v>
          </cell>
          <cell r="BY21">
            <v>5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2</v>
          </cell>
          <cell r="CL21">
            <v>27</v>
          </cell>
          <cell r="CM21">
            <v>10</v>
          </cell>
          <cell r="CX21">
            <v>2</v>
          </cell>
          <cell r="DJ21">
            <v>1</v>
          </cell>
          <cell r="DL21">
            <v>1</v>
          </cell>
          <cell r="DO21">
            <v>1</v>
          </cell>
          <cell r="DQ21">
            <v>10</v>
          </cell>
          <cell r="DW21">
            <v>1</v>
          </cell>
          <cell r="DY21">
            <v>5</v>
          </cell>
          <cell r="EA21">
            <v>7</v>
          </cell>
          <cell r="EG21">
            <v>7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5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7</v>
          </cell>
          <cell r="AT22">
            <v>2</v>
          </cell>
          <cell r="AV22">
            <v>8</v>
          </cell>
          <cell r="AX22">
            <v>3</v>
          </cell>
          <cell r="BB22">
            <v>1</v>
          </cell>
          <cell r="BE22">
            <v>8</v>
          </cell>
          <cell r="BG22">
            <v>9</v>
          </cell>
          <cell r="BJ22">
            <v>1</v>
          </cell>
          <cell r="BM22">
            <v>1</v>
          </cell>
          <cell r="BN22">
            <v>1</v>
          </cell>
          <cell r="BO22">
            <v>3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12</v>
          </cell>
          <cell r="CK22">
            <v>12</v>
          </cell>
          <cell r="CL22">
            <v>15</v>
          </cell>
          <cell r="CM22">
            <v>7</v>
          </cell>
          <cell r="CO22">
            <v>2</v>
          </cell>
          <cell r="CP22">
            <v>3</v>
          </cell>
          <cell r="CQ22">
            <v>2</v>
          </cell>
          <cell r="CS22">
            <v>4</v>
          </cell>
          <cell r="CX22">
            <v>2</v>
          </cell>
          <cell r="DC22">
            <v>9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W22">
            <v>3</v>
          </cell>
          <cell r="DY22">
            <v>3</v>
          </cell>
          <cell r="EA22">
            <v>9</v>
          </cell>
          <cell r="EF22">
            <v>2</v>
          </cell>
          <cell r="EG22">
            <v>10</v>
          </cell>
          <cell r="EI22">
            <v>1</v>
          </cell>
          <cell r="EL22">
            <v>4</v>
          </cell>
          <cell r="EO22">
            <v>4</v>
          </cell>
        </row>
        <row r="23">
          <cell r="A23" t="str">
            <v>20</v>
          </cell>
          <cell r="C23">
            <v>5</v>
          </cell>
          <cell r="F23">
            <v>2</v>
          </cell>
          <cell r="L23">
            <v>2</v>
          </cell>
          <cell r="O23">
            <v>2</v>
          </cell>
          <cell r="T23">
            <v>2</v>
          </cell>
          <cell r="AC23">
            <v>1</v>
          </cell>
          <cell r="AH23">
            <v>1</v>
          </cell>
          <cell r="AR23">
            <v>1</v>
          </cell>
          <cell r="AS23">
            <v>1</v>
          </cell>
          <cell r="AV23">
            <v>3</v>
          </cell>
          <cell r="BE23">
            <v>1</v>
          </cell>
          <cell r="BG23">
            <v>6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C23">
            <v>1</v>
          </cell>
          <cell r="CE23">
            <v>7</v>
          </cell>
          <cell r="CG23">
            <v>1</v>
          </cell>
          <cell r="CI23">
            <v>3</v>
          </cell>
          <cell r="CL23">
            <v>3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W23">
            <v>2</v>
          </cell>
          <cell r="EA23">
            <v>3</v>
          </cell>
          <cell r="EG23">
            <v>2</v>
          </cell>
          <cell r="EL23">
            <v>1</v>
          </cell>
        </row>
        <row r="24">
          <cell r="A24" t="str">
            <v>21</v>
          </cell>
          <cell r="C24">
            <v>12</v>
          </cell>
          <cell r="F24">
            <v>4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4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6</v>
          </cell>
          <cell r="AS24">
            <v>1</v>
          </cell>
          <cell r="AU24">
            <v>3</v>
          </cell>
          <cell r="AX24">
            <v>13</v>
          </cell>
          <cell r="BB24">
            <v>2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25</v>
          </cell>
          <cell r="CH24">
            <v>22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J24">
            <v>1</v>
          </cell>
          <cell r="DK24">
            <v>2</v>
          </cell>
          <cell r="DL24">
            <v>8</v>
          </cell>
          <cell r="DO24">
            <v>3</v>
          </cell>
          <cell r="DQ24">
            <v>6</v>
          </cell>
          <cell r="DW24">
            <v>4</v>
          </cell>
          <cell r="DY24">
            <v>1</v>
          </cell>
          <cell r="EA24">
            <v>13</v>
          </cell>
          <cell r="EG24">
            <v>10</v>
          </cell>
          <cell r="EL24">
            <v>9</v>
          </cell>
          <cell r="EN24">
            <v>1</v>
          </cell>
          <cell r="EO24">
            <v>3</v>
          </cell>
        </row>
        <row r="25">
          <cell r="A25" t="str">
            <v>22</v>
          </cell>
          <cell r="B25">
            <v>1</v>
          </cell>
          <cell r="C25">
            <v>14</v>
          </cell>
          <cell r="F25">
            <v>4</v>
          </cell>
          <cell r="G25">
            <v>4</v>
          </cell>
          <cell r="H25">
            <v>2</v>
          </cell>
          <cell r="I25">
            <v>7</v>
          </cell>
          <cell r="J25">
            <v>3</v>
          </cell>
          <cell r="K25">
            <v>1</v>
          </cell>
          <cell r="L25">
            <v>4</v>
          </cell>
          <cell r="O25">
            <v>1</v>
          </cell>
          <cell r="P25">
            <v>12</v>
          </cell>
          <cell r="Q25">
            <v>3</v>
          </cell>
          <cell r="T25">
            <v>4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8</v>
          </cell>
          <cell r="AK25">
            <v>2</v>
          </cell>
          <cell r="AN25">
            <v>7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12</v>
          </cell>
          <cell r="BA25">
            <v>1</v>
          </cell>
          <cell r="BD25">
            <v>2</v>
          </cell>
          <cell r="BE25">
            <v>12</v>
          </cell>
          <cell r="BF25">
            <v>1</v>
          </cell>
          <cell r="BG25">
            <v>14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7</v>
          </cell>
          <cell r="BY25">
            <v>5</v>
          </cell>
          <cell r="CD25">
            <v>2</v>
          </cell>
          <cell r="CE25">
            <v>37</v>
          </cell>
          <cell r="CF25">
            <v>1</v>
          </cell>
          <cell r="CG25">
            <v>3</v>
          </cell>
          <cell r="CH25">
            <v>23</v>
          </cell>
          <cell r="CK25">
            <v>7</v>
          </cell>
          <cell r="CL25">
            <v>7</v>
          </cell>
          <cell r="CM25">
            <v>12</v>
          </cell>
          <cell r="CO25">
            <v>5</v>
          </cell>
          <cell r="CP25">
            <v>5</v>
          </cell>
          <cell r="CS25">
            <v>1</v>
          </cell>
          <cell r="CX25">
            <v>2</v>
          </cell>
          <cell r="DC25">
            <v>8</v>
          </cell>
          <cell r="DD25">
            <v>13</v>
          </cell>
          <cell r="DJ25">
            <v>4</v>
          </cell>
          <cell r="DK25">
            <v>4</v>
          </cell>
          <cell r="DL25">
            <v>9</v>
          </cell>
          <cell r="DO25">
            <v>5</v>
          </cell>
          <cell r="DQ25">
            <v>14</v>
          </cell>
          <cell r="DR25">
            <v>1</v>
          </cell>
          <cell r="DT25">
            <v>1</v>
          </cell>
          <cell r="DW25">
            <v>8</v>
          </cell>
          <cell r="DY25">
            <v>2</v>
          </cell>
          <cell r="EA25">
            <v>12</v>
          </cell>
          <cell r="EF25">
            <v>1</v>
          </cell>
          <cell r="EG25">
            <v>16</v>
          </cell>
          <cell r="EL25">
            <v>14</v>
          </cell>
          <cell r="EN25">
            <v>3</v>
          </cell>
          <cell r="EO25">
            <v>6</v>
          </cell>
        </row>
        <row r="26">
          <cell r="A26" t="str">
            <v>23</v>
          </cell>
          <cell r="C26">
            <v>7</v>
          </cell>
          <cell r="F26">
            <v>2</v>
          </cell>
          <cell r="G26">
            <v>6</v>
          </cell>
          <cell r="H26">
            <v>4</v>
          </cell>
          <cell r="I26">
            <v>1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1</v>
          </cell>
          <cell r="X26">
            <v>9</v>
          </cell>
          <cell r="Z26">
            <v>4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2</v>
          </cell>
          <cell r="AV26">
            <v>5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7</v>
          </cell>
          <cell r="BJ26">
            <v>1</v>
          </cell>
          <cell r="BO26">
            <v>1</v>
          </cell>
          <cell r="BT26">
            <v>9</v>
          </cell>
          <cell r="BW26">
            <v>6</v>
          </cell>
          <cell r="BY26">
            <v>5</v>
          </cell>
          <cell r="CD26">
            <v>4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6</v>
          </cell>
          <cell r="CO26">
            <v>3</v>
          </cell>
          <cell r="CP26">
            <v>2</v>
          </cell>
          <cell r="CX26">
            <v>2</v>
          </cell>
          <cell r="DD26">
            <v>3</v>
          </cell>
          <cell r="DJ26">
            <v>4</v>
          </cell>
          <cell r="DK26">
            <v>4</v>
          </cell>
          <cell r="DL26">
            <v>5</v>
          </cell>
          <cell r="DN26">
            <v>1</v>
          </cell>
          <cell r="DO26">
            <v>3</v>
          </cell>
          <cell r="DQ26">
            <v>7</v>
          </cell>
          <cell r="DW26">
            <v>6</v>
          </cell>
          <cell r="DY26">
            <v>2</v>
          </cell>
          <cell r="EA26">
            <v>9</v>
          </cell>
          <cell r="EG26">
            <v>6</v>
          </cell>
          <cell r="EL26">
            <v>2</v>
          </cell>
          <cell r="EO26">
            <v>1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V27">
            <v>1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6</v>
          </cell>
          <cell r="BB27">
            <v>2</v>
          </cell>
          <cell r="BD27">
            <v>3</v>
          </cell>
          <cell r="BG27">
            <v>4</v>
          </cell>
          <cell r="BN27">
            <v>2</v>
          </cell>
          <cell r="BO27">
            <v>9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2</v>
          </cell>
          <cell r="CO27">
            <v>9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Y27">
            <v>2</v>
          </cell>
          <cell r="EB27">
            <v>2</v>
          </cell>
          <cell r="EG27">
            <v>2</v>
          </cell>
          <cell r="EI27">
            <v>1</v>
          </cell>
          <cell r="EL27">
            <v>7</v>
          </cell>
        </row>
        <row r="28">
          <cell r="A28" t="str">
            <v>25</v>
          </cell>
          <cell r="C28">
            <v>31</v>
          </cell>
          <cell r="F28">
            <v>6</v>
          </cell>
          <cell r="G28">
            <v>8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17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3</v>
          </cell>
          <cell r="AS28">
            <v>2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4</v>
          </cell>
          <cell r="BE28">
            <v>23</v>
          </cell>
          <cell r="BF28">
            <v>19</v>
          </cell>
          <cell r="BJ28">
            <v>3</v>
          </cell>
          <cell r="BO28">
            <v>5</v>
          </cell>
          <cell r="BS28">
            <v>14</v>
          </cell>
          <cell r="BV28">
            <v>6</v>
          </cell>
          <cell r="BW28">
            <v>14</v>
          </cell>
          <cell r="BY28">
            <v>16</v>
          </cell>
          <cell r="CD28">
            <v>8</v>
          </cell>
          <cell r="CH28">
            <v>1</v>
          </cell>
          <cell r="CJ28">
            <v>30</v>
          </cell>
          <cell r="CK28">
            <v>31</v>
          </cell>
          <cell r="CL28">
            <v>3</v>
          </cell>
          <cell r="CN28">
            <v>27</v>
          </cell>
          <cell r="CO28">
            <v>3</v>
          </cell>
          <cell r="CP28">
            <v>13</v>
          </cell>
          <cell r="DL28">
            <v>8</v>
          </cell>
          <cell r="DO28">
            <v>8</v>
          </cell>
          <cell r="DP28">
            <v>14</v>
          </cell>
          <cell r="DW28">
            <v>4</v>
          </cell>
          <cell r="DY28">
            <v>4</v>
          </cell>
          <cell r="EA28">
            <v>19</v>
          </cell>
          <cell r="EE28">
            <v>3</v>
          </cell>
          <cell r="EG28">
            <v>1</v>
          </cell>
          <cell r="EH28">
            <v>24</v>
          </cell>
          <cell r="EL28">
            <v>5</v>
          </cell>
          <cell r="EN28">
            <v>5</v>
          </cell>
          <cell r="EO28">
            <v>3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10</v>
          </cell>
          <cell r="J29">
            <v>4</v>
          </cell>
          <cell r="L29">
            <v>7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5</v>
          </cell>
          <cell r="W29">
            <v>11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10</v>
          </cell>
          <cell r="AK29">
            <v>9</v>
          </cell>
          <cell r="AM29">
            <v>11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4</v>
          </cell>
          <cell r="AV29">
            <v>15</v>
          </cell>
          <cell r="AW29">
            <v>1</v>
          </cell>
          <cell r="AX29">
            <v>3</v>
          </cell>
          <cell r="BB29">
            <v>6</v>
          </cell>
          <cell r="BD29">
            <v>7</v>
          </cell>
          <cell r="BE29">
            <v>24</v>
          </cell>
          <cell r="BF29">
            <v>16</v>
          </cell>
          <cell r="BG29">
            <v>1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13</v>
          </cell>
          <cell r="CJ29">
            <v>38</v>
          </cell>
          <cell r="CK29">
            <v>14</v>
          </cell>
          <cell r="CM29">
            <v>9</v>
          </cell>
          <cell r="CN29">
            <v>12</v>
          </cell>
          <cell r="CO29">
            <v>9</v>
          </cell>
          <cell r="CP29">
            <v>13</v>
          </cell>
          <cell r="CQ29">
            <v>3</v>
          </cell>
          <cell r="CS29">
            <v>16</v>
          </cell>
          <cell r="CT29">
            <v>2</v>
          </cell>
          <cell r="CY29">
            <v>2</v>
          </cell>
          <cell r="DJ29">
            <v>14</v>
          </cell>
          <cell r="DK29">
            <v>5</v>
          </cell>
          <cell r="DL29">
            <v>3</v>
          </cell>
          <cell r="DO29">
            <v>5</v>
          </cell>
          <cell r="DP29">
            <v>13</v>
          </cell>
          <cell r="DQ29">
            <v>4</v>
          </cell>
          <cell r="DR29">
            <v>1</v>
          </cell>
          <cell r="DU29">
            <v>7</v>
          </cell>
          <cell r="DW29">
            <v>11</v>
          </cell>
          <cell r="DX29">
            <v>3</v>
          </cell>
          <cell r="DY29">
            <v>4</v>
          </cell>
          <cell r="EA29">
            <v>8</v>
          </cell>
          <cell r="EE29">
            <v>6</v>
          </cell>
          <cell r="EF29">
            <v>8</v>
          </cell>
          <cell r="EG29">
            <v>3</v>
          </cell>
          <cell r="EH29">
            <v>28</v>
          </cell>
          <cell r="EJ29">
            <v>3</v>
          </cell>
          <cell r="EK29">
            <v>8</v>
          </cell>
          <cell r="EL29">
            <v>6</v>
          </cell>
          <cell r="EM29">
            <v>1</v>
          </cell>
          <cell r="EN29">
            <v>5</v>
          </cell>
          <cell r="EO29">
            <v>9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8</v>
          </cell>
          <cell r="G30">
            <v>5</v>
          </cell>
          <cell r="H30">
            <v>4</v>
          </cell>
          <cell r="I30">
            <v>8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10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8</v>
          </cell>
          <cell r="X30">
            <v>14</v>
          </cell>
          <cell r="Z30">
            <v>4</v>
          </cell>
          <cell r="AA30">
            <v>4</v>
          </cell>
          <cell r="AB30">
            <v>6</v>
          </cell>
          <cell r="AC30">
            <v>10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5</v>
          </cell>
          <cell r="AM30">
            <v>36</v>
          </cell>
          <cell r="AN30">
            <v>9</v>
          </cell>
          <cell r="AO30">
            <v>1</v>
          </cell>
          <cell r="AQ30">
            <v>26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25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38</v>
          </cell>
          <cell r="BF30">
            <v>16</v>
          </cell>
          <cell r="BG30">
            <v>10</v>
          </cell>
          <cell r="BH30">
            <v>1</v>
          </cell>
          <cell r="BI30">
            <v>1</v>
          </cell>
          <cell r="BJ30">
            <v>7</v>
          </cell>
          <cell r="BN30">
            <v>16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24</v>
          </cell>
          <cell r="BX30">
            <v>2</v>
          </cell>
          <cell r="BY30">
            <v>28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44</v>
          </cell>
          <cell r="CK30">
            <v>16</v>
          </cell>
          <cell r="CL30">
            <v>12</v>
          </cell>
          <cell r="CM30">
            <v>5</v>
          </cell>
          <cell r="CN30">
            <v>28</v>
          </cell>
          <cell r="CO30">
            <v>11</v>
          </cell>
          <cell r="CP30">
            <v>19</v>
          </cell>
          <cell r="CQ30">
            <v>12</v>
          </cell>
          <cell r="CS30">
            <v>10</v>
          </cell>
          <cell r="CT30">
            <v>1</v>
          </cell>
          <cell r="CX30">
            <v>4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25</v>
          </cell>
          <cell r="DU30">
            <v>5</v>
          </cell>
          <cell r="DW30">
            <v>6</v>
          </cell>
          <cell r="DX30">
            <v>4</v>
          </cell>
          <cell r="DY30">
            <v>6</v>
          </cell>
          <cell r="EA30">
            <v>11</v>
          </cell>
          <cell r="EE30">
            <v>5</v>
          </cell>
          <cell r="EF30">
            <v>8</v>
          </cell>
          <cell r="EG30">
            <v>6</v>
          </cell>
          <cell r="EH30">
            <v>37</v>
          </cell>
          <cell r="EJ30">
            <v>15</v>
          </cell>
          <cell r="EK30">
            <v>4</v>
          </cell>
          <cell r="EL30">
            <v>13</v>
          </cell>
          <cell r="EM30">
            <v>2</v>
          </cell>
          <cell r="EN30">
            <v>8</v>
          </cell>
          <cell r="EO30">
            <v>14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2</v>
          </cell>
          <cell r="M31">
            <v>4</v>
          </cell>
          <cell r="O31">
            <v>6</v>
          </cell>
          <cell r="P31">
            <v>1</v>
          </cell>
          <cell r="T31">
            <v>3</v>
          </cell>
          <cell r="W31">
            <v>2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2</v>
          </cell>
          <cell r="AH31">
            <v>7</v>
          </cell>
          <cell r="AJ31">
            <v>3</v>
          </cell>
          <cell r="AK31">
            <v>4</v>
          </cell>
          <cell r="AM31">
            <v>25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36</v>
          </cell>
          <cell r="BF31">
            <v>13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23</v>
          </cell>
          <cell r="BV31">
            <v>6</v>
          </cell>
          <cell r="BW31">
            <v>8</v>
          </cell>
          <cell r="BY31">
            <v>8</v>
          </cell>
          <cell r="CC31">
            <v>1</v>
          </cell>
          <cell r="CD31">
            <v>8</v>
          </cell>
          <cell r="CI31">
            <v>4</v>
          </cell>
          <cell r="CJ31">
            <v>27</v>
          </cell>
          <cell r="CK31">
            <v>24</v>
          </cell>
          <cell r="CN31">
            <v>17</v>
          </cell>
          <cell r="CO31">
            <v>4</v>
          </cell>
          <cell r="CP31">
            <v>7</v>
          </cell>
          <cell r="CT31">
            <v>1</v>
          </cell>
          <cell r="CX31">
            <v>3</v>
          </cell>
          <cell r="DJ31">
            <v>3</v>
          </cell>
          <cell r="DK31">
            <v>2</v>
          </cell>
          <cell r="DL31">
            <v>15</v>
          </cell>
          <cell r="DM31">
            <v>2</v>
          </cell>
          <cell r="DO31">
            <v>10</v>
          </cell>
          <cell r="DP31">
            <v>16</v>
          </cell>
          <cell r="DU31">
            <v>6</v>
          </cell>
          <cell r="DW31">
            <v>12</v>
          </cell>
          <cell r="DY31">
            <v>3</v>
          </cell>
          <cell r="EA31">
            <v>17</v>
          </cell>
          <cell r="EE31">
            <v>3</v>
          </cell>
          <cell r="EH31">
            <v>14</v>
          </cell>
          <cell r="EK31">
            <v>8</v>
          </cell>
          <cell r="EL31">
            <v>4</v>
          </cell>
          <cell r="EM31">
            <v>3</v>
          </cell>
          <cell r="EN31">
            <v>1</v>
          </cell>
          <cell r="EO31">
            <v>5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5</v>
          </cell>
          <cell r="AA32">
            <v>9</v>
          </cell>
          <cell r="AB32">
            <v>1</v>
          </cell>
          <cell r="AC32">
            <v>10</v>
          </cell>
          <cell r="AG32">
            <v>1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8</v>
          </cell>
          <cell r="BY32">
            <v>3</v>
          </cell>
          <cell r="CJ32">
            <v>16</v>
          </cell>
          <cell r="CK32">
            <v>14</v>
          </cell>
          <cell r="CN32">
            <v>20</v>
          </cell>
          <cell r="EA32">
            <v>9</v>
          </cell>
          <cell r="EH32">
            <v>6</v>
          </cell>
          <cell r="EL32">
            <v>5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14</v>
          </cell>
          <cell r="O33">
            <v>13</v>
          </cell>
          <cell r="T33">
            <v>5</v>
          </cell>
          <cell r="W33">
            <v>3</v>
          </cell>
          <cell r="X33">
            <v>4</v>
          </cell>
          <cell r="AH33">
            <v>9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J33">
            <v>18</v>
          </cell>
          <cell r="CK33">
            <v>4</v>
          </cell>
          <cell r="CN33">
            <v>17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W33">
            <v>4</v>
          </cell>
          <cell r="DY33">
            <v>5</v>
          </cell>
          <cell r="EA33">
            <v>2</v>
          </cell>
          <cell r="EH33">
            <v>7</v>
          </cell>
          <cell r="EM33">
            <v>1</v>
          </cell>
          <cell r="EO33">
            <v>2</v>
          </cell>
        </row>
        <row r="34">
          <cell r="A34" t="str">
            <v>31</v>
          </cell>
          <cell r="C34">
            <v>19</v>
          </cell>
          <cell r="H34">
            <v>2</v>
          </cell>
          <cell r="I34">
            <v>2</v>
          </cell>
          <cell r="L34">
            <v>4</v>
          </cell>
          <cell r="O34">
            <v>19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2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AZ34">
            <v>1</v>
          </cell>
          <cell r="BB34">
            <v>3</v>
          </cell>
          <cell r="BD34">
            <v>4</v>
          </cell>
          <cell r="BE34">
            <v>23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D34">
            <v>6</v>
          </cell>
          <cell r="CH34">
            <v>1</v>
          </cell>
          <cell r="CI34">
            <v>3</v>
          </cell>
          <cell r="CJ34">
            <v>25</v>
          </cell>
          <cell r="CK34">
            <v>7</v>
          </cell>
          <cell r="CN34">
            <v>13</v>
          </cell>
          <cell r="CO34">
            <v>2</v>
          </cell>
          <cell r="CP34">
            <v>3</v>
          </cell>
          <cell r="CQ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3</v>
          </cell>
          <cell r="DR34">
            <v>1</v>
          </cell>
          <cell r="DS34">
            <v>3</v>
          </cell>
          <cell r="DW34">
            <v>11</v>
          </cell>
          <cell r="DY34">
            <v>2</v>
          </cell>
          <cell r="EA34">
            <v>16</v>
          </cell>
          <cell r="EE34">
            <v>1</v>
          </cell>
          <cell r="EH34">
            <v>9</v>
          </cell>
          <cell r="EL34">
            <v>2</v>
          </cell>
        </row>
        <row r="35">
          <cell r="A35" t="str">
            <v>32</v>
          </cell>
          <cell r="C35">
            <v>16</v>
          </cell>
          <cell r="D35">
            <v>2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4</v>
          </cell>
          <cell r="O35">
            <v>13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9</v>
          </cell>
          <cell r="AJ35">
            <v>2</v>
          </cell>
          <cell r="AK35">
            <v>5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5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14</v>
          </cell>
          <cell r="BF35">
            <v>15</v>
          </cell>
          <cell r="BJ35">
            <v>3</v>
          </cell>
          <cell r="BN35">
            <v>5</v>
          </cell>
          <cell r="BS35">
            <v>20</v>
          </cell>
          <cell r="BU35">
            <v>5</v>
          </cell>
          <cell r="BV35">
            <v>6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20</v>
          </cell>
          <cell r="CK35">
            <v>10</v>
          </cell>
          <cell r="CN35">
            <v>16</v>
          </cell>
          <cell r="CO35">
            <v>3</v>
          </cell>
          <cell r="CP35">
            <v>2</v>
          </cell>
          <cell r="CQ35">
            <v>2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S35">
            <v>5</v>
          </cell>
          <cell r="DU35">
            <v>1</v>
          </cell>
          <cell r="DW35">
            <v>7</v>
          </cell>
          <cell r="DX35">
            <v>6</v>
          </cell>
          <cell r="EA35">
            <v>22</v>
          </cell>
          <cell r="EE35">
            <v>1</v>
          </cell>
          <cell r="EH35">
            <v>23</v>
          </cell>
          <cell r="EJ35">
            <v>6</v>
          </cell>
          <cell r="EL35">
            <v>2</v>
          </cell>
          <cell r="EO35">
            <v>8</v>
          </cell>
        </row>
        <row r="36">
          <cell r="A36" t="str">
            <v>33</v>
          </cell>
          <cell r="C36">
            <v>9</v>
          </cell>
          <cell r="F36">
            <v>4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2</v>
          </cell>
          <cell r="W36">
            <v>1</v>
          </cell>
          <cell r="X36">
            <v>5</v>
          </cell>
          <cell r="Z36">
            <v>1</v>
          </cell>
          <cell r="AA36">
            <v>5</v>
          </cell>
          <cell r="AB36">
            <v>2</v>
          </cell>
          <cell r="AC36">
            <v>5</v>
          </cell>
          <cell r="AD36">
            <v>3</v>
          </cell>
          <cell r="AF36">
            <v>2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8</v>
          </cell>
          <cell r="AV36">
            <v>10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25</v>
          </cell>
          <cell r="BF36">
            <v>15</v>
          </cell>
          <cell r="BI36">
            <v>2</v>
          </cell>
          <cell r="BN36">
            <v>8</v>
          </cell>
          <cell r="BQ36">
            <v>2</v>
          </cell>
          <cell r="BS36">
            <v>10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3</v>
          </cell>
          <cell r="DO36">
            <v>3</v>
          </cell>
          <cell r="DP36">
            <v>7</v>
          </cell>
          <cell r="DU36">
            <v>1</v>
          </cell>
          <cell r="DV36">
            <v>2</v>
          </cell>
          <cell r="DW36">
            <v>2</v>
          </cell>
          <cell r="DX36">
            <v>1</v>
          </cell>
          <cell r="DY36">
            <v>4</v>
          </cell>
          <cell r="EA36">
            <v>6</v>
          </cell>
          <cell r="EB36">
            <v>1</v>
          </cell>
          <cell r="ED36">
            <v>3</v>
          </cell>
          <cell r="EE36">
            <v>4</v>
          </cell>
          <cell r="EH36">
            <v>7</v>
          </cell>
          <cell r="EJ36">
            <v>8</v>
          </cell>
          <cell r="EL36">
            <v>1</v>
          </cell>
          <cell r="EN36">
            <v>2</v>
          </cell>
          <cell r="EO36">
            <v>3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2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8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A37">
            <v>2</v>
          </cell>
          <cell r="EH37">
            <v>11</v>
          </cell>
          <cell r="EO37">
            <v>2</v>
          </cell>
        </row>
        <row r="38">
          <cell r="A38" t="str">
            <v>35</v>
          </cell>
          <cell r="C38">
            <v>10</v>
          </cell>
          <cell r="J38">
            <v>1</v>
          </cell>
          <cell r="L38">
            <v>1</v>
          </cell>
          <cell r="O38">
            <v>2</v>
          </cell>
          <cell r="R38">
            <v>4</v>
          </cell>
          <cell r="T38">
            <v>7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S38">
            <v>3</v>
          </cell>
          <cell r="AV38">
            <v>2</v>
          </cell>
          <cell r="BB38">
            <v>1</v>
          </cell>
          <cell r="BE38">
            <v>17</v>
          </cell>
          <cell r="BF38">
            <v>3</v>
          </cell>
          <cell r="BJ38">
            <v>3</v>
          </cell>
          <cell r="BO38">
            <v>3</v>
          </cell>
          <cell r="BS38">
            <v>5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9</v>
          </cell>
          <cell r="CO38">
            <v>1</v>
          </cell>
          <cell r="CX38">
            <v>2</v>
          </cell>
          <cell r="DE38">
            <v>7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Y38">
            <v>3</v>
          </cell>
          <cell r="EA38">
            <v>10</v>
          </cell>
          <cell r="EE38">
            <v>1</v>
          </cell>
          <cell r="EH38">
            <v>8</v>
          </cell>
          <cell r="EO38">
            <v>1</v>
          </cell>
        </row>
        <row r="39">
          <cell r="A39" t="str">
            <v>36</v>
          </cell>
          <cell r="C39">
            <v>4</v>
          </cell>
          <cell r="G39">
            <v>3</v>
          </cell>
          <cell r="H39">
            <v>1</v>
          </cell>
          <cell r="J39">
            <v>2</v>
          </cell>
          <cell r="L39">
            <v>5</v>
          </cell>
          <cell r="O39">
            <v>9</v>
          </cell>
          <cell r="T39">
            <v>3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2</v>
          </cell>
          <cell r="AR39">
            <v>1</v>
          </cell>
          <cell r="AV39">
            <v>7</v>
          </cell>
          <cell r="BE39">
            <v>2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CQ39">
            <v>1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W39">
            <v>4</v>
          </cell>
          <cell r="EA39">
            <v>2</v>
          </cell>
          <cell r="EH39">
            <v>5</v>
          </cell>
          <cell r="EL39">
            <v>3</v>
          </cell>
        </row>
        <row r="40">
          <cell r="A40" t="str">
            <v>37</v>
          </cell>
          <cell r="C40">
            <v>4</v>
          </cell>
          <cell r="H40">
            <v>3</v>
          </cell>
          <cell r="T40">
            <v>4</v>
          </cell>
          <cell r="AC40">
            <v>7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10</v>
          </cell>
          <cell r="CO40">
            <v>3</v>
          </cell>
          <cell r="CX40">
            <v>1</v>
          </cell>
          <cell r="DK40">
            <v>2</v>
          </cell>
          <cell r="DN40">
            <v>1</v>
          </cell>
          <cell r="DW40">
            <v>1</v>
          </cell>
          <cell r="EE40">
            <v>5</v>
          </cell>
          <cell r="EH40">
            <v>5</v>
          </cell>
          <cell r="EO40">
            <v>3</v>
          </cell>
        </row>
        <row r="41">
          <cell r="A41" t="str">
            <v>60</v>
          </cell>
          <cell r="C41">
            <v>26</v>
          </cell>
          <cell r="D41">
            <v>6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4</v>
          </cell>
          <cell r="O41">
            <v>15</v>
          </cell>
          <cell r="R41">
            <v>7</v>
          </cell>
          <cell r="S41">
            <v>5</v>
          </cell>
          <cell r="T41">
            <v>3</v>
          </cell>
          <cell r="U41">
            <v>1</v>
          </cell>
          <cell r="V41">
            <v>8</v>
          </cell>
          <cell r="W41">
            <v>15</v>
          </cell>
          <cell r="X41">
            <v>4</v>
          </cell>
          <cell r="Z41">
            <v>4</v>
          </cell>
          <cell r="AA41">
            <v>8</v>
          </cell>
          <cell r="AC41">
            <v>11</v>
          </cell>
          <cell r="AE41">
            <v>6</v>
          </cell>
          <cell r="AF41">
            <v>13</v>
          </cell>
          <cell r="AG41">
            <v>1</v>
          </cell>
          <cell r="AH41">
            <v>8</v>
          </cell>
          <cell r="AK41">
            <v>4</v>
          </cell>
          <cell r="AM41">
            <v>21</v>
          </cell>
          <cell r="AQ41">
            <v>19</v>
          </cell>
          <cell r="AR41">
            <v>7</v>
          </cell>
          <cell r="AS41">
            <v>7</v>
          </cell>
          <cell r="AT41">
            <v>9</v>
          </cell>
          <cell r="AU41">
            <v>14</v>
          </cell>
          <cell r="AV41">
            <v>19</v>
          </cell>
          <cell r="AY41">
            <v>6</v>
          </cell>
          <cell r="BB41">
            <v>6</v>
          </cell>
          <cell r="BE41">
            <v>38</v>
          </cell>
          <cell r="BF41">
            <v>15</v>
          </cell>
          <cell r="BI41">
            <v>15</v>
          </cell>
          <cell r="BN41">
            <v>31</v>
          </cell>
          <cell r="BO41">
            <v>5</v>
          </cell>
          <cell r="BQ41">
            <v>5</v>
          </cell>
          <cell r="BS41">
            <v>16</v>
          </cell>
          <cell r="BV41">
            <v>9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23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6</v>
          </cell>
          <cell r="CP41">
            <v>6</v>
          </cell>
          <cell r="CQ41">
            <v>3</v>
          </cell>
          <cell r="CY41">
            <v>39</v>
          </cell>
          <cell r="DF41">
            <v>7</v>
          </cell>
          <cell r="DJ41">
            <v>6</v>
          </cell>
          <cell r="DK41">
            <v>2</v>
          </cell>
          <cell r="DL41">
            <v>20</v>
          </cell>
          <cell r="DM41">
            <v>7</v>
          </cell>
          <cell r="DO41">
            <v>12</v>
          </cell>
          <cell r="DP41">
            <v>6</v>
          </cell>
          <cell r="DU41">
            <v>6</v>
          </cell>
          <cell r="DV41">
            <v>1</v>
          </cell>
          <cell r="DW41">
            <v>1</v>
          </cell>
          <cell r="DX41">
            <v>7</v>
          </cell>
          <cell r="DY41">
            <v>1</v>
          </cell>
          <cell r="DZ41">
            <v>7</v>
          </cell>
          <cell r="EA41">
            <v>11</v>
          </cell>
          <cell r="EB41">
            <v>5</v>
          </cell>
          <cell r="ED41">
            <v>6</v>
          </cell>
          <cell r="EE41">
            <v>1</v>
          </cell>
          <cell r="EH41">
            <v>23</v>
          </cell>
          <cell r="EJ41">
            <v>11</v>
          </cell>
          <cell r="EK41">
            <v>12</v>
          </cell>
          <cell r="EL41">
            <v>2</v>
          </cell>
          <cell r="EM41">
            <v>7</v>
          </cell>
          <cell r="EN41">
            <v>13</v>
          </cell>
          <cell r="EO41">
            <v>2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2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2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7</v>
          </cell>
          <cell r="AE42">
            <v>4</v>
          </cell>
          <cell r="AF42">
            <v>10</v>
          </cell>
          <cell r="AH42">
            <v>12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4</v>
          </cell>
          <cell r="AT42">
            <v>2</v>
          </cell>
          <cell r="AU42">
            <v>1</v>
          </cell>
          <cell r="AV42">
            <v>12</v>
          </cell>
          <cell r="AY42">
            <v>12</v>
          </cell>
          <cell r="BB42">
            <v>3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12</v>
          </cell>
          <cell r="CO42">
            <v>7</v>
          </cell>
          <cell r="CP42">
            <v>4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9</v>
          </cell>
          <cell r="DO42">
            <v>13</v>
          </cell>
          <cell r="DP42">
            <v>10</v>
          </cell>
          <cell r="DU42">
            <v>7</v>
          </cell>
          <cell r="DV42">
            <v>5</v>
          </cell>
          <cell r="DW42">
            <v>7</v>
          </cell>
          <cell r="DX42">
            <v>1</v>
          </cell>
          <cell r="DY42">
            <v>10</v>
          </cell>
          <cell r="EA42">
            <v>11</v>
          </cell>
          <cell r="EB42">
            <v>3</v>
          </cell>
          <cell r="ED42">
            <v>8</v>
          </cell>
          <cell r="EE42">
            <v>7</v>
          </cell>
          <cell r="EG42">
            <v>4</v>
          </cell>
          <cell r="EH42">
            <v>13</v>
          </cell>
          <cell r="EJ42">
            <v>6</v>
          </cell>
          <cell r="EK42">
            <v>7</v>
          </cell>
          <cell r="EL42">
            <v>1</v>
          </cell>
          <cell r="EM42">
            <v>11</v>
          </cell>
          <cell r="EN42">
            <v>16</v>
          </cell>
          <cell r="EO42">
            <v>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3</v>
          </cell>
          <cell r="O43">
            <v>4</v>
          </cell>
          <cell r="R43">
            <v>2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5</v>
          </cell>
          <cell r="AC43">
            <v>5</v>
          </cell>
          <cell r="AD43">
            <v>2</v>
          </cell>
          <cell r="AF43">
            <v>8</v>
          </cell>
          <cell r="AG43">
            <v>5</v>
          </cell>
          <cell r="AH43">
            <v>3</v>
          </cell>
          <cell r="AI43">
            <v>5</v>
          </cell>
          <cell r="AK43">
            <v>3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8</v>
          </cell>
          <cell r="BE43">
            <v>48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13</v>
          </cell>
          <cell r="CD43">
            <v>7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2</v>
          </cell>
          <cell r="CT43">
            <v>6</v>
          </cell>
          <cell r="CY43">
            <v>4</v>
          </cell>
          <cell r="CZ43">
            <v>5</v>
          </cell>
          <cell r="DJ43">
            <v>15</v>
          </cell>
          <cell r="DK43">
            <v>5</v>
          </cell>
          <cell r="DL43">
            <v>6</v>
          </cell>
          <cell r="DM43">
            <v>4</v>
          </cell>
          <cell r="DO43">
            <v>6</v>
          </cell>
          <cell r="DP43">
            <v>2</v>
          </cell>
          <cell r="DS43">
            <v>5</v>
          </cell>
          <cell r="DV43">
            <v>1</v>
          </cell>
          <cell r="DW43">
            <v>9</v>
          </cell>
          <cell r="DX43">
            <v>10</v>
          </cell>
          <cell r="DY43">
            <v>1</v>
          </cell>
          <cell r="EA43">
            <v>6</v>
          </cell>
          <cell r="EB43">
            <v>1</v>
          </cell>
          <cell r="EH43">
            <v>14</v>
          </cell>
          <cell r="EJ43">
            <v>23</v>
          </cell>
          <cell r="EK43">
            <v>10</v>
          </cell>
          <cell r="EL43">
            <v>1</v>
          </cell>
          <cell r="EN43">
            <v>5</v>
          </cell>
          <cell r="EO43">
            <v>2</v>
          </cell>
        </row>
        <row r="44">
          <cell r="A44" t="str">
            <v>63</v>
          </cell>
          <cell r="C44">
            <v>17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6</v>
          </cell>
          <cell r="O44">
            <v>16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6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7</v>
          </cell>
          <cell r="AF44">
            <v>2</v>
          </cell>
          <cell r="AH44">
            <v>4</v>
          </cell>
          <cell r="AJ44">
            <v>3</v>
          </cell>
          <cell r="AM44">
            <v>19</v>
          </cell>
          <cell r="AQ44">
            <v>25</v>
          </cell>
          <cell r="AR44">
            <v>1</v>
          </cell>
          <cell r="AT44">
            <v>8</v>
          </cell>
          <cell r="AU44">
            <v>4</v>
          </cell>
          <cell r="AV44">
            <v>26</v>
          </cell>
          <cell r="AY44">
            <v>8</v>
          </cell>
          <cell r="BB44">
            <v>24</v>
          </cell>
          <cell r="BD44">
            <v>4</v>
          </cell>
          <cell r="BE44">
            <v>24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29</v>
          </cell>
          <cell r="BW44">
            <v>16</v>
          </cell>
          <cell r="BY44">
            <v>11</v>
          </cell>
          <cell r="CD44">
            <v>5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6</v>
          </cell>
          <cell r="CY44">
            <v>5</v>
          </cell>
          <cell r="DJ44">
            <v>2</v>
          </cell>
          <cell r="DK44">
            <v>1</v>
          </cell>
          <cell r="DL44">
            <v>6</v>
          </cell>
          <cell r="DO44">
            <v>1</v>
          </cell>
          <cell r="DP44">
            <v>14</v>
          </cell>
          <cell r="DU44">
            <v>5</v>
          </cell>
          <cell r="DW44">
            <v>4</v>
          </cell>
          <cell r="DX44">
            <v>1</v>
          </cell>
          <cell r="DY44">
            <v>9</v>
          </cell>
          <cell r="EA44">
            <v>10</v>
          </cell>
          <cell r="EB44">
            <v>1</v>
          </cell>
          <cell r="EE44">
            <v>3</v>
          </cell>
          <cell r="EG44">
            <v>2</v>
          </cell>
          <cell r="EH44">
            <v>27</v>
          </cell>
          <cell r="EJ44">
            <v>16</v>
          </cell>
          <cell r="EK44">
            <v>3</v>
          </cell>
          <cell r="EL44">
            <v>5</v>
          </cell>
          <cell r="EM44">
            <v>2</v>
          </cell>
          <cell r="EN44">
            <v>19</v>
          </cell>
          <cell r="EO44">
            <v>5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7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3</v>
          </cell>
          <cell r="AM45">
            <v>6</v>
          </cell>
          <cell r="AQ45">
            <v>1</v>
          </cell>
          <cell r="AR45">
            <v>4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6</v>
          </cell>
          <cell r="BD45">
            <v>2</v>
          </cell>
          <cell r="BE45">
            <v>9</v>
          </cell>
          <cell r="BF45">
            <v>13</v>
          </cell>
          <cell r="BJ45">
            <v>3</v>
          </cell>
          <cell r="BN45">
            <v>3</v>
          </cell>
          <cell r="BS45">
            <v>10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13</v>
          </cell>
          <cell r="CK45">
            <v>9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W45">
            <v>3</v>
          </cell>
          <cell r="DY45">
            <v>1</v>
          </cell>
          <cell r="EA45">
            <v>13</v>
          </cell>
          <cell r="EH45">
            <v>16</v>
          </cell>
          <cell r="EJ45">
            <v>1</v>
          </cell>
          <cell r="EK45">
            <v>10</v>
          </cell>
          <cell r="EL45">
            <v>3</v>
          </cell>
          <cell r="EO45">
            <v>2</v>
          </cell>
        </row>
        <row r="46">
          <cell r="A46" t="str">
            <v>65</v>
          </cell>
          <cell r="C46">
            <v>19</v>
          </cell>
          <cell r="G46">
            <v>3</v>
          </cell>
          <cell r="H46">
            <v>1</v>
          </cell>
          <cell r="I46">
            <v>1</v>
          </cell>
          <cell r="O46">
            <v>14</v>
          </cell>
          <cell r="R46">
            <v>2</v>
          </cell>
          <cell r="T46">
            <v>1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7</v>
          </cell>
          <cell r="AW46">
            <v>2</v>
          </cell>
          <cell r="BB46">
            <v>1</v>
          </cell>
          <cell r="BE46">
            <v>5</v>
          </cell>
          <cell r="BF46">
            <v>16</v>
          </cell>
          <cell r="BJ46">
            <v>2</v>
          </cell>
          <cell r="BN46">
            <v>1</v>
          </cell>
          <cell r="BS46">
            <v>8</v>
          </cell>
          <cell r="BV46">
            <v>1</v>
          </cell>
          <cell r="BW46">
            <v>3</v>
          </cell>
          <cell r="BY46">
            <v>3</v>
          </cell>
          <cell r="CD46">
            <v>2</v>
          </cell>
          <cell r="CI46">
            <v>5</v>
          </cell>
          <cell r="CJ46">
            <v>27</v>
          </cell>
          <cell r="CK46">
            <v>25</v>
          </cell>
          <cell r="CN46">
            <v>14</v>
          </cell>
          <cell r="CO46">
            <v>3</v>
          </cell>
          <cell r="CP46">
            <v>3</v>
          </cell>
          <cell r="CQ46">
            <v>2</v>
          </cell>
          <cell r="CX46">
            <v>3</v>
          </cell>
          <cell r="DL46">
            <v>3</v>
          </cell>
          <cell r="DO46">
            <v>2</v>
          </cell>
          <cell r="DP46">
            <v>6</v>
          </cell>
          <cell r="DW46">
            <v>2</v>
          </cell>
          <cell r="DY46">
            <v>1</v>
          </cell>
          <cell r="EA46">
            <v>14</v>
          </cell>
          <cell r="EH46">
            <v>15</v>
          </cell>
          <cell r="EL46">
            <v>5</v>
          </cell>
          <cell r="EO46">
            <v>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4</v>
          </cell>
          <cell r="L47">
            <v>1</v>
          </cell>
          <cell r="O47">
            <v>9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9</v>
          </cell>
          <cell r="AI47">
            <v>1</v>
          </cell>
          <cell r="AK47">
            <v>3</v>
          </cell>
          <cell r="AM47">
            <v>8</v>
          </cell>
          <cell r="AV47">
            <v>13</v>
          </cell>
          <cell r="BB47">
            <v>2</v>
          </cell>
          <cell r="BD47">
            <v>3</v>
          </cell>
          <cell r="BE47">
            <v>7</v>
          </cell>
          <cell r="BF47">
            <v>6</v>
          </cell>
          <cell r="BJ47">
            <v>1</v>
          </cell>
          <cell r="BS47">
            <v>10</v>
          </cell>
          <cell r="BW47">
            <v>6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13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W47">
            <v>6</v>
          </cell>
          <cell r="DY47">
            <v>1</v>
          </cell>
          <cell r="EA47">
            <v>5</v>
          </cell>
          <cell r="EH47">
            <v>13</v>
          </cell>
          <cell r="EJ47">
            <v>2</v>
          </cell>
          <cell r="EL47">
            <v>5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3</v>
          </cell>
          <cell r="O48">
            <v>7</v>
          </cell>
          <cell r="R48">
            <v>1</v>
          </cell>
          <cell r="T48">
            <v>7</v>
          </cell>
          <cell r="X48">
            <v>3</v>
          </cell>
          <cell r="AA48">
            <v>4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9</v>
          </cell>
          <cell r="BF48">
            <v>22</v>
          </cell>
          <cell r="BJ48">
            <v>1</v>
          </cell>
          <cell r="BR48">
            <v>1</v>
          </cell>
          <cell r="BS48">
            <v>10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W48">
            <v>2</v>
          </cell>
          <cell r="EA48">
            <v>2</v>
          </cell>
          <cell r="EE48">
            <v>1</v>
          </cell>
          <cell r="EH48">
            <v>11</v>
          </cell>
          <cell r="EL48">
            <v>5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2</v>
          </cell>
          <cell r="J49">
            <v>1</v>
          </cell>
          <cell r="L49">
            <v>1</v>
          </cell>
          <cell r="O49">
            <v>10</v>
          </cell>
          <cell r="T49">
            <v>5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20</v>
          </cell>
          <cell r="BF49">
            <v>2</v>
          </cell>
          <cell r="BN49">
            <v>1</v>
          </cell>
          <cell r="BS49">
            <v>2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10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2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A49">
            <v>2</v>
          </cell>
          <cell r="EE49">
            <v>1</v>
          </cell>
          <cell r="EH49">
            <v>7</v>
          </cell>
          <cell r="EJ49">
            <v>14</v>
          </cell>
          <cell r="EL49">
            <v>4</v>
          </cell>
        </row>
        <row r="50">
          <cell r="A50" t="str">
            <v>69</v>
          </cell>
          <cell r="C50">
            <v>12</v>
          </cell>
          <cell r="F50">
            <v>3</v>
          </cell>
          <cell r="G50">
            <v>4</v>
          </cell>
          <cell r="L50">
            <v>2</v>
          </cell>
          <cell r="O50">
            <v>12</v>
          </cell>
          <cell r="R50">
            <v>1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W50">
            <v>3</v>
          </cell>
          <cell r="DY50">
            <v>1</v>
          </cell>
          <cell r="EA50">
            <v>9</v>
          </cell>
          <cell r="EG50">
            <v>2</v>
          </cell>
          <cell r="EH50">
            <v>3</v>
          </cell>
          <cell r="EL50">
            <v>2</v>
          </cell>
        </row>
        <row r="51">
          <cell r="A51" t="str">
            <v>70</v>
          </cell>
          <cell r="C51">
            <v>11</v>
          </cell>
          <cell r="F51">
            <v>5</v>
          </cell>
          <cell r="H51">
            <v>1</v>
          </cell>
          <cell r="I51">
            <v>1</v>
          </cell>
          <cell r="O51">
            <v>7</v>
          </cell>
          <cell r="T51">
            <v>2</v>
          </cell>
          <cell r="W51">
            <v>1</v>
          </cell>
          <cell r="X51">
            <v>4</v>
          </cell>
          <cell r="Z51">
            <v>3</v>
          </cell>
          <cell r="AC51">
            <v>3</v>
          </cell>
          <cell r="AG51">
            <v>2</v>
          </cell>
          <cell r="AH51">
            <v>5</v>
          </cell>
          <cell r="AK51">
            <v>1</v>
          </cell>
          <cell r="AM51">
            <v>1</v>
          </cell>
          <cell r="AN51">
            <v>3</v>
          </cell>
          <cell r="AR51">
            <v>4</v>
          </cell>
          <cell r="AV51">
            <v>5</v>
          </cell>
          <cell r="AX51">
            <v>7</v>
          </cell>
          <cell r="BB51">
            <v>1</v>
          </cell>
          <cell r="BE51">
            <v>6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4</v>
          </cell>
          <cell r="BV51">
            <v>1</v>
          </cell>
          <cell r="BW51">
            <v>8</v>
          </cell>
          <cell r="BY51">
            <v>2</v>
          </cell>
          <cell r="CI51">
            <v>9</v>
          </cell>
          <cell r="CL51">
            <v>10</v>
          </cell>
          <cell r="CM51">
            <v>8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2</v>
          </cell>
          <cell r="DQ51">
            <v>2</v>
          </cell>
          <cell r="DW51">
            <v>5</v>
          </cell>
          <cell r="DY51">
            <v>2</v>
          </cell>
          <cell r="EA51">
            <v>4</v>
          </cell>
          <cell r="EC51">
            <v>1</v>
          </cell>
          <cell r="EG51">
            <v>6</v>
          </cell>
          <cell r="EL51">
            <v>1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8</v>
          </cell>
          <cell r="BB52">
            <v>1</v>
          </cell>
          <cell r="BE52">
            <v>10</v>
          </cell>
          <cell r="BF52">
            <v>2</v>
          </cell>
          <cell r="BG52">
            <v>3</v>
          </cell>
          <cell r="BH52">
            <v>5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R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10</v>
          </cell>
          <cell r="CI52">
            <v>1</v>
          </cell>
          <cell r="CK52">
            <v>1</v>
          </cell>
          <cell r="CL52">
            <v>11</v>
          </cell>
          <cell r="CM52">
            <v>2</v>
          </cell>
          <cell r="CO52">
            <v>3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W52">
            <v>1</v>
          </cell>
          <cell r="DY52">
            <v>1</v>
          </cell>
          <cell r="EA52">
            <v>5</v>
          </cell>
          <cell r="EB52">
            <v>1</v>
          </cell>
          <cell r="EE52">
            <v>3</v>
          </cell>
          <cell r="EF52">
            <v>1</v>
          </cell>
          <cell r="EG52">
            <v>3</v>
          </cell>
          <cell r="EH52">
            <v>8</v>
          </cell>
          <cell r="EN52">
            <v>2</v>
          </cell>
          <cell r="EO52">
            <v>3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AX53">
            <v>1</v>
          </cell>
          <cell r="BE53">
            <v>1</v>
          </cell>
          <cell r="BF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1</v>
          </cell>
          <cell r="CM53">
            <v>1</v>
          </cell>
          <cell r="CN53">
            <v>2</v>
          </cell>
          <cell r="CX53">
            <v>1</v>
          </cell>
          <cell r="EA53">
            <v>3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1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G54">
            <v>1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2</v>
          </cell>
          <cell r="J55">
            <v>1</v>
          </cell>
          <cell r="L55">
            <v>4</v>
          </cell>
          <cell r="O55">
            <v>5</v>
          </cell>
          <cell r="T55">
            <v>3</v>
          </cell>
          <cell r="W55">
            <v>1</v>
          </cell>
          <cell r="X55">
            <v>6</v>
          </cell>
          <cell r="AA55">
            <v>3</v>
          </cell>
          <cell r="AC55">
            <v>4</v>
          </cell>
          <cell r="AH55">
            <v>6</v>
          </cell>
          <cell r="AK55">
            <v>2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4</v>
          </cell>
          <cell r="BF55">
            <v>5</v>
          </cell>
          <cell r="BO55">
            <v>1</v>
          </cell>
          <cell r="BR55">
            <v>10</v>
          </cell>
          <cell r="BS55">
            <v>1</v>
          </cell>
          <cell r="BW55">
            <v>4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Q55">
            <v>8</v>
          </cell>
          <cell r="DW55">
            <v>6</v>
          </cell>
          <cell r="DY55">
            <v>4</v>
          </cell>
          <cell r="EA55">
            <v>6</v>
          </cell>
          <cell r="EE55">
            <v>3</v>
          </cell>
          <cell r="EH55">
            <v>7</v>
          </cell>
          <cell r="EN55">
            <v>1</v>
          </cell>
          <cell r="EO55">
            <v>1</v>
          </cell>
        </row>
        <row r="56">
          <cell r="A56" t="str">
            <v>76</v>
          </cell>
          <cell r="BE56">
            <v>2</v>
          </cell>
          <cell r="EA56">
            <v>16</v>
          </cell>
        </row>
        <row r="57">
          <cell r="A57" t="str">
            <v>77</v>
          </cell>
          <cell r="EA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7</v>
          </cell>
          <cell r="I58">
            <v>1</v>
          </cell>
          <cell r="L58">
            <v>4</v>
          </cell>
          <cell r="O58">
            <v>4</v>
          </cell>
          <cell r="X58">
            <v>3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6</v>
          </cell>
          <cell r="BE58">
            <v>5</v>
          </cell>
          <cell r="BF58">
            <v>6</v>
          </cell>
          <cell r="BR58">
            <v>12</v>
          </cell>
          <cell r="BW58">
            <v>6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4</v>
          </cell>
          <cell r="DW58">
            <v>2</v>
          </cell>
          <cell r="EA58">
            <v>5</v>
          </cell>
          <cell r="EH58">
            <v>5</v>
          </cell>
          <cell r="EL58">
            <v>3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5</v>
          </cell>
          <cell r="L59">
            <v>6</v>
          </cell>
          <cell r="O59">
            <v>11</v>
          </cell>
          <cell r="X59">
            <v>9</v>
          </cell>
          <cell r="AB59">
            <v>8</v>
          </cell>
          <cell r="AH59">
            <v>8</v>
          </cell>
          <cell r="AM59">
            <v>5</v>
          </cell>
          <cell r="AW59">
            <v>20</v>
          </cell>
          <cell r="BB59">
            <v>7</v>
          </cell>
          <cell r="BD59">
            <v>1</v>
          </cell>
          <cell r="BE59">
            <v>7</v>
          </cell>
          <cell r="BF59">
            <v>15</v>
          </cell>
          <cell r="BR59">
            <v>19</v>
          </cell>
          <cell r="BW59">
            <v>7</v>
          </cell>
          <cell r="CI59">
            <v>24</v>
          </cell>
          <cell r="CN59">
            <v>22</v>
          </cell>
          <cell r="DL59">
            <v>7</v>
          </cell>
          <cell r="DO59">
            <v>6</v>
          </cell>
          <cell r="DP59">
            <v>10</v>
          </cell>
          <cell r="DW59">
            <v>8</v>
          </cell>
          <cell r="EA59">
            <v>12</v>
          </cell>
          <cell r="EH59">
            <v>13</v>
          </cell>
          <cell r="EL59">
            <v>7</v>
          </cell>
        </row>
        <row r="60">
          <cell r="A60" t="str">
            <v>87</v>
          </cell>
          <cell r="C60">
            <v>10</v>
          </cell>
          <cell r="F60">
            <v>5</v>
          </cell>
          <cell r="G60">
            <v>6</v>
          </cell>
          <cell r="L60">
            <v>6</v>
          </cell>
          <cell r="O60">
            <v>8</v>
          </cell>
          <cell r="X60">
            <v>2</v>
          </cell>
          <cell r="AB60">
            <v>5</v>
          </cell>
          <cell r="AH60">
            <v>3</v>
          </cell>
          <cell r="AM60">
            <v>7</v>
          </cell>
          <cell r="AW60">
            <v>13</v>
          </cell>
          <cell r="BB60">
            <v>4</v>
          </cell>
          <cell r="BE60">
            <v>9</v>
          </cell>
          <cell r="BF60">
            <v>8</v>
          </cell>
          <cell r="BR60">
            <v>13</v>
          </cell>
          <cell r="BW60">
            <v>8</v>
          </cell>
          <cell r="CI60">
            <v>22</v>
          </cell>
          <cell r="CN60">
            <v>18</v>
          </cell>
          <cell r="CQ60">
            <v>1</v>
          </cell>
          <cell r="DL60">
            <v>2</v>
          </cell>
          <cell r="DO60">
            <v>8</v>
          </cell>
          <cell r="DP60">
            <v>8</v>
          </cell>
          <cell r="DW60">
            <v>3</v>
          </cell>
          <cell r="EA60">
            <v>4</v>
          </cell>
          <cell r="EH60">
            <v>10</v>
          </cell>
          <cell r="EL60">
            <v>8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ENSC</v>
          </cell>
          <cell r="DT3" t="str">
            <v>RENNES IEP</v>
          </cell>
          <cell r="DU3" t="str">
            <v>RENNES INSA</v>
          </cell>
          <cell r="DV3" t="str">
            <v>ROUBAIX ENSAIT</v>
          </cell>
          <cell r="DW3" t="str">
            <v>ROUEN</v>
          </cell>
          <cell r="DX3" t="str">
            <v>ROUEN INSA</v>
          </cell>
          <cell r="DY3" t="str">
            <v>ST ETIENNE</v>
          </cell>
          <cell r="DZ3" t="str">
            <v>ST ETIENNE ENI</v>
          </cell>
          <cell r="EA3" t="str">
            <v>STRASBOURG</v>
          </cell>
          <cell r="EB3" t="str">
            <v>STRASBOURG INSA</v>
          </cell>
          <cell r="EC3" t="str">
            <v>SURESNES INSHEA</v>
          </cell>
          <cell r="ED3" t="str">
            <v>TARBES ENI</v>
          </cell>
          <cell r="EE3" t="str">
            <v>TOULON</v>
          </cell>
          <cell r="EF3" t="str">
            <v>TOULOUSE 1</v>
          </cell>
          <cell r="EG3" t="str">
            <v>TOULOUSE 2</v>
          </cell>
          <cell r="EH3" t="str">
            <v>TOULOUSE 3</v>
          </cell>
          <cell r="EI3" t="str">
            <v>TOULOUSE IEP</v>
          </cell>
          <cell r="EJ3" t="str">
            <v>TOULOUSE INP</v>
          </cell>
          <cell r="EK3" t="str">
            <v>TOULOUSE INSA</v>
          </cell>
          <cell r="EL3" t="str">
            <v>TOURS</v>
          </cell>
          <cell r="EM3" t="str">
            <v>TROYES UTT</v>
          </cell>
          <cell r="EN3" t="str">
            <v>VALENCIENNES</v>
          </cell>
          <cell r="EO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ENSC</v>
          </cell>
          <cell r="DT4" t="str">
            <v>RENNES IEP</v>
          </cell>
          <cell r="DU4" t="str">
            <v>RENNES INSA</v>
          </cell>
          <cell r="DV4" t="str">
            <v>ROUBAIX ENSAIT</v>
          </cell>
          <cell r="DW4" t="str">
            <v>ROUEN</v>
          </cell>
          <cell r="DX4" t="str">
            <v>ROUEN INSA</v>
          </cell>
          <cell r="DY4" t="str">
            <v>ST ETIENNE</v>
          </cell>
          <cell r="DZ4" t="str">
            <v>ST ETIENNE ENI</v>
          </cell>
          <cell r="EA4" t="str">
            <v>STRASBOURG</v>
          </cell>
          <cell r="EB4" t="str">
            <v>STRASBOURG INSA</v>
          </cell>
          <cell r="EC4" t="str">
            <v>SURESNES INSHEA</v>
          </cell>
          <cell r="ED4" t="str">
            <v>TARBES ENI</v>
          </cell>
          <cell r="EE4" t="str">
            <v>TOULON</v>
          </cell>
          <cell r="EF4" t="str">
            <v>TOULOUSE 1</v>
          </cell>
          <cell r="EG4" t="str">
            <v>TOULOUSE 2</v>
          </cell>
          <cell r="EH4" t="str">
            <v>TOULOUSE 3</v>
          </cell>
          <cell r="EI4" t="str">
            <v>TOULOUSE IEP</v>
          </cell>
          <cell r="EJ4" t="str">
            <v>TOULOUSE INP</v>
          </cell>
          <cell r="EK4" t="str">
            <v>TOULOUSE INSA</v>
          </cell>
          <cell r="EL4" t="str">
            <v>TOURS</v>
          </cell>
          <cell r="EM4" t="str">
            <v>TROYES UTT</v>
          </cell>
          <cell r="EN4" t="str">
            <v>VALENCIENNES</v>
          </cell>
          <cell r="EO4" t="str">
            <v>VERSAILLES ST QUENT.</v>
          </cell>
        </row>
        <row r="5">
          <cell r="A5" t="str">
            <v>01</v>
          </cell>
          <cell r="C5">
            <v>53</v>
          </cell>
          <cell r="E5">
            <v>4</v>
          </cell>
          <cell r="F5">
            <v>22</v>
          </cell>
          <cell r="G5">
            <v>14</v>
          </cell>
          <cell r="H5">
            <v>13</v>
          </cell>
          <cell r="I5">
            <v>8</v>
          </cell>
          <cell r="J5">
            <v>9</v>
          </cell>
          <cell r="L5">
            <v>18</v>
          </cell>
          <cell r="O5">
            <v>44</v>
          </cell>
          <cell r="P5">
            <v>2</v>
          </cell>
          <cell r="T5">
            <v>14</v>
          </cell>
          <cell r="V5">
            <v>10</v>
          </cell>
          <cell r="W5">
            <v>1</v>
          </cell>
          <cell r="X5">
            <v>29</v>
          </cell>
          <cell r="Z5">
            <v>16</v>
          </cell>
          <cell r="AA5">
            <v>9</v>
          </cell>
          <cell r="AB5">
            <v>17</v>
          </cell>
          <cell r="AG5">
            <v>8</v>
          </cell>
          <cell r="AH5">
            <v>30</v>
          </cell>
          <cell r="AK5">
            <v>7</v>
          </cell>
          <cell r="AN5">
            <v>32</v>
          </cell>
          <cell r="AR5">
            <v>13</v>
          </cell>
          <cell r="AS5">
            <v>8</v>
          </cell>
          <cell r="AT5">
            <v>12</v>
          </cell>
          <cell r="AU5">
            <v>16</v>
          </cell>
          <cell r="AV5">
            <v>3</v>
          </cell>
          <cell r="AW5">
            <v>35</v>
          </cell>
          <cell r="AX5">
            <v>5</v>
          </cell>
          <cell r="BB5">
            <v>18</v>
          </cell>
          <cell r="BD5">
            <v>8</v>
          </cell>
          <cell r="BE5">
            <v>36</v>
          </cell>
          <cell r="BF5">
            <v>3</v>
          </cell>
          <cell r="BG5">
            <v>12</v>
          </cell>
          <cell r="BH5">
            <v>37</v>
          </cell>
          <cell r="BM5">
            <v>2</v>
          </cell>
          <cell r="BP5">
            <v>1</v>
          </cell>
          <cell r="BR5">
            <v>30</v>
          </cell>
          <cell r="BS5">
            <v>5</v>
          </cell>
          <cell r="BT5">
            <v>3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44</v>
          </cell>
          <cell r="CF5">
            <v>33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9</v>
          </cell>
          <cell r="CM5">
            <v>40</v>
          </cell>
          <cell r="CN5">
            <v>23</v>
          </cell>
          <cell r="CO5">
            <v>22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15</v>
          </cell>
          <cell r="DL5">
            <v>25</v>
          </cell>
          <cell r="DN5">
            <v>5</v>
          </cell>
          <cell r="DO5">
            <v>24</v>
          </cell>
          <cell r="DP5">
            <v>31</v>
          </cell>
          <cell r="DQ5">
            <v>6</v>
          </cell>
          <cell r="DT5">
            <v>1</v>
          </cell>
          <cell r="DW5">
            <v>22</v>
          </cell>
          <cell r="DY5">
            <v>15</v>
          </cell>
          <cell r="EA5">
            <v>30</v>
          </cell>
          <cell r="EE5">
            <v>19</v>
          </cell>
          <cell r="EF5">
            <v>42</v>
          </cell>
          <cell r="EG5">
            <v>4</v>
          </cell>
          <cell r="EH5">
            <v>4</v>
          </cell>
          <cell r="EL5">
            <v>15</v>
          </cell>
          <cell r="EN5">
            <v>13</v>
          </cell>
          <cell r="EO5">
            <v>13</v>
          </cell>
        </row>
        <row r="6">
          <cell r="A6" t="str">
            <v>02</v>
          </cell>
          <cell r="B6">
            <v>6</v>
          </cell>
          <cell r="C6">
            <v>24</v>
          </cell>
          <cell r="E6">
            <v>1</v>
          </cell>
          <cell r="F6">
            <v>13</v>
          </cell>
          <cell r="G6">
            <v>10</v>
          </cell>
          <cell r="H6">
            <v>13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25</v>
          </cell>
          <cell r="P6">
            <v>1</v>
          </cell>
          <cell r="Q6">
            <v>3</v>
          </cell>
          <cell r="T6">
            <v>12</v>
          </cell>
          <cell r="V6">
            <v>5</v>
          </cell>
          <cell r="X6">
            <v>13</v>
          </cell>
          <cell r="Z6">
            <v>10</v>
          </cell>
          <cell r="AA6">
            <v>9</v>
          </cell>
          <cell r="AB6">
            <v>15</v>
          </cell>
          <cell r="AG6">
            <v>6</v>
          </cell>
          <cell r="AH6">
            <v>20</v>
          </cell>
          <cell r="AK6">
            <v>7</v>
          </cell>
          <cell r="AN6">
            <v>14</v>
          </cell>
          <cell r="AP6">
            <v>5</v>
          </cell>
          <cell r="AR6">
            <v>12</v>
          </cell>
          <cell r="AS6">
            <v>7</v>
          </cell>
          <cell r="AT6">
            <v>6</v>
          </cell>
          <cell r="AU6">
            <v>5</v>
          </cell>
          <cell r="AW6">
            <v>27</v>
          </cell>
          <cell r="AX6">
            <v>2</v>
          </cell>
          <cell r="BA6">
            <v>2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20</v>
          </cell>
          <cell r="BM6">
            <v>4</v>
          </cell>
          <cell r="BR6">
            <v>16</v>
          </cell>
          <cell r="BT6">
            <v>4</v>
          </cell>
          <cell r="BV6">
            <v>7</v>
          </cell>
          <cell r="BW6">
            <v>15</v>
          </cell>
          <cell r="BY6">
            <v>14</v>
          </cell>
          <cell r="CA6">
            <v>2</v>
          </cell>
          <cell r="CC6">
            <v>2</v>
          </cell>
          <cell r="CD6">
            <v>8</v>
          </cell>
          <cell r="CE6">
            <v>26</v>
          </cell>
          <cell r="CF6">
            <v>19</v>
          </cell>
          <cell r="CG6">
            <v>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26</v>
          </cell>
          <cell r="CN6">
            <v>12</v>
          </cell>
          <cell r="CO6">
            <v>16</v>
          </cell>
          <cell r="CP6">
            <v>13</v>
          </cell>
          <cell r="CQ6">
            <v>2</v>
          </cell>
          <cell r="CS6">
            <v>4</v>
          </cell>
          <cell r="DD6">
            <v>1</v>
          </cell>
          <cell r="DJ6">
            <v>13</v>
          </cell>
          <cell r="DK6">
            <v>7</v>
          </cell>
          <cell r="DL6">
            <v>19</v>
          </cell>
          <cell r="DN6">
            <v>1</v>
          </cell>
          <cell r="DO6">
            <v>17</v>
          </cell>
          <cell r="DP6">
            <v>14</v>
          </cell>
          <cell r="DQ6">
            <v>4</v>
          </cell>
          <cell r="DT6">
            <v>2</v>
          </cell>
          <cell r="DW6">
            <v>14</v>
          </cell>
          <cell r="DY6">
            <v>7</v>
          </cell>
          <cell r="EA6">
            <v>15</v>
          </cell>
          <cell r="EC6">
            <v>1</v>
          </cell>
          <cell r="EE6">
            <v>17</v>
          </cell>
          <cell r="EF6">
            <v>24</v>
          </cell>
          <cell r="EG6">
            <v>6</v>
          </cell>
          <cell r="EH6">
            <v>2</v>
          </cell>
          <cell r="EI6">
            <v>4</v>
          </cell>
          <cell r="EJ6">
            <v>1</v>
          </cell>
          <cell r="EL6">
            <v>14</v>
          </cell>
          <cell r="EN6">
            <v>9</v>
          </cell>
          <cell r="EO6">
            <v>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3</v>
          </cell>
          <cell r="Z7">
            <v>2</v>
          </cell>
          <cell r="AA7">
            <v>1</v>
          </cell>
          <cell r="AB7">
            <v>1</v>
          </cell>
          <cell r="AG7">
            <v>1</v>
          </cell>
          <cell r="AH7">
            <v>6</v>
          </cell>
          <cell r="AN7">
            <v>5</v>
          </cell>
          <cell r="AR7">
            <v>1</v>
          </cell>
          <cell r="AS7">
            <v>2</v>
          </cell>
          <cell r="AT7">
            <v>1</v>
          </cell>
          <cell r="AU7">
            <v>1</v>
          </cell>
          <cell r="AW7">
            <v>6</v>
          </cell>
          <cell r="BB7">
            <v>2</v>
          </cell>
          <cell r="BD7">
            <v>1</v>
          </cell>
          <cell r="BE7">
            <v>6</v>
          </cell>
          <cell r="BH7">
            <v>4</v>
          </cell>
          <cell r="BR7">
            <v>3</v>
          </cell>
          <cell r="BW7">
            <v>3</v>
          </cell>
          <cell r="BY7">
            <v>4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4</v>
          </cell>
          <cell r="CO7">
            <v>6</v>
          </cell>
          <cell r="CP7">
            <v>2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W7">
            <v>4</v>
          </cell>
          <cell r="DY7">
            <v>2</v>
          </cell>
          <cell r="EA7">
            <v>4</v>
          </cell>
          <cell r="EF7">
            <v>4</v>
          </cell>
          <cell r="EL7">
            <v>2</v>
          </cell>
          <cell r="EN7">
            <v>1</v>
          </cell>
          <cell r="EO7">
            <v>1</v>
          </cell>
        </row>
        <row r="8">
          <cell r="A8" t="str">
            <v>04</v>
          </cell>
          <cell r="B8">
            <v>3</v>
          </cell>
          <cell r="C8">
            <v>4</v>
          </cell>
          <cell r="F8">
            <v>6</v>
          </cell>
          <cell r="G8">
            <v>2</v>
          </cell>
          <cell r="H8">
            <v>5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X8">
            <v>1</v>
          </cell>
          <cell r="Z8">
            <v>1</v>
          </cell>
          <cell r="AB8">
            <v>6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2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8</v>
          </cell>
          <cell r="BH8">
            <v>2</v>
          </cell>
          <cell r="BJ8">
            <v>1</v>
          </cell>
          <cell r="BM8">
            <v>8</v>
          </cell>
          <cell r="BO8">
            <v>3</v>
          </cell>
          <cell r="BR8">
            <v>3</v>
          </cell>
          <cell r="BT8">
            <v>4</v>
          </cell>
          <cell r="BV8">
            <v>2</v>
          </cell>
          <cell r="BW8">
            <v>3</v>
          </cell>
          <cell r="BY8">
            <v>6</v>
          </cell>
          <cell r="CE8">
            <v>17</v>
          </cell>
          <cell r="CF8">
            <v>4</v>
          </cell>
          <cell r="CG8">
            <v>2</v>
          </cell>
          <cell r="CI8">
            <v>3</v>
          </cell>
          <cell r="CL8">
            <v>10</v>
          </cell>
          <cell r="CM8">
            <v>8</v>
          </cell>
          <cell r="CO8">
            <v>1</v>
          </cell>
          <cell r="CP8">
            <v>3</v>
          </cell>
          <cell r="CS8">
            <v>6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5</v>
          </cell>
          <cell r="DQ8">
            <v>4</v>
          </cell>
          <cell r="DT8">
            <v>2</v>
          </cell>
          <cell r="DW8">
            <v>1</v>
          </cell>
          <cell r="DY8">
            <v>2</v>
          </cell>
          <cell r="EA8">
            <v>8</v>
          </cell>
          <cell r="EF8">
            <v>2</v>
          </cell>
          <cell r="EI8">
            <v>5</v>
          </cell>
          <cell r="EL8">
            <v>3</v>
          </cell>
          <cell r="EN8">
            <v>2</v>
          </cell>
          <cell r="EO8">
            <v>4</v>
          </cell>
        </row>
        <row r="9">
          <cell r="A9" t="str">
            <v>05</v>
          </cell>
          <cell r="B9">
            <v>3</v>
          </cell>
          <cell r="C9">
            <v>46</v>
          </cell>
          <cell r="D9">
            <v>1</v>
          </cell>
          <cell r="F9">
            <v>17</v>
          </cell>
          <cell r="G9">
            <v>16</v>
          </cell>
          <cell r="H9">
            <v>15</v>
          </cell>
          <cell r="I9">
            <v>11</v>
          </cell>
          <cell r="J9">
            <v>3</v>
          </cell>
          <cell r="K9">
            <v>4</v>
          </cell>
          <cell r="L9">
            <v>15</v>
          </cell>
          <cell r="O9">
            <v>47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29</v>
          </cell>
          <cell r="Z9">
            <v>16</v>
          </cell>
          <cell r="AA9">
            <v>10</v>
          </cell>
          <cell r="AB9">
            <v>17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13</v>
          </cell>
          <cell r="AN9">
            <v>43</v>
          </cell>
          <cell r="AO9">
            <v>2</v>
          </cell>
          <cell r="AP9">
            <v>5</v>
          </cell>
          <cell r="AQ9">
            <v>3</v>
          </cell>
          <cell r="AR9">
            <v>15</v>
          </cell>
          <cell r="AS9">
            <v>3</v>
          </cell>
          <cell r="AT9">
            <v>13</v>
          </cell>
          <cell r="AU9">
            <v>12</v>
          </cell>
          <cell r="AV9">
            <v>44</v>
          </cell>
          <cell r="AW9">
            <v>9</v>
          </cell>
          <cell r="AX9">
            <v>13</v>
          </cell>
          <cell r="BA9">
            <v>3</v>
          </cell>
          <cell r="BB9">
            <v>13</v>
          </cell>
          <cell r="BD9">
            <v>11</v>
          </cell>
          <cell r="BE9">
            <v>37</v>
          </cell>
          <cell r="BF9">
            <v>6</v>
          </cell>
          <cell r="BG9">
            <v>32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8</v>
          </cell>
          <cell r="BR9">
            <v>22</v>
          </cell>
          <cell r="BT9">
            <v>10</v>
          </cell>
          <cell r="BV9">
            <v>5</v>
          </cell>
          <cell r="BW9">
            <v>18</v>
          </cell>
          <cell r="BY9">
            <v>22</v>
          </cell>
          <cell r="CA9">
            <v>1</v>
          </cell>
          <cell r="CC9">
            <v>3</v>
          </cell>
          <cell r="CD9">
            <v>21</v>
          </cell>
          <cell r="CE9">
            <v>63</v>
          </cell>
          <cell r="CF9">
            <v>16</v>
          </cell>
          <cell r="CG9">
            <v>2</v>
          </cell>
          <cell r="CH9">
            <v>1</v>
          </cell>
          <cell r="CI9">
            <v>11</v>
          </cell>
          <cell r="CK9">
            <v>8</v>
          </cell>
          <cell r="CL9">
            <v>21</v>
          </cell>
          <cell r="CM9">
            <v>32</v>
          </cell>
          <cell r="CN9">
            <v>16</v>
          </cell>
          <cell r="CO9">
            <v>19</v>
          </cell>
          <cell r="CP9">
            <v>33</v>
          </cell>
          <cell r="CQ9">
            <v>4</v>
          </cell>
          <cell r="CS9">
            <v>41</v>
          </cell>
          <cell r="CX9">
            <v>1</v>
          </cell>
          <cell r="DC9">
            <v>2</v>
          </cell>
          <cell r="DD9">
            <v>3</v>
          </cell>
          <cell r="DJ9">
            <v>12</v>
          </cell>
          <cell r="DK9">
            <v>10</v>
          </cell>
          <cell r="DL9">
            <v>24</v>
          </cell>
          <cell r="DN9">
            <v>3</v>
          </cell>
          <cell r="DO9">
            <v>23</v>
          </cell>
          <cell r="DP9">
            <v>38</v>
          </cell>
          <cell r="DQ9">
            <v>8</v>
          </cell>
          <cell r="DT9">
            <v>2</v>
          </cell>
          <cell r="DW9">
            <v>18</v>
          </cell>
          <cell r="DY9">
            <v>16</v>
          </cell>
          <cell r="EA9">
            <v>34</v>
          </cell>
          <cell r="EE9">
            <v>9</v>
          </cell>
          <cell r="EF9">
            <v>24</v>
          </cell>
          <cell r="EG9">
            <v>9</v>
          </cell>
          <cell r="EH9">
            <v>6</v>
          </cell>
          <cell r="EI9">
            <v>4</v>
          </cell>
          <cell r="EJ9">
            <v>2</v>
          </cell>
          <cell r="EL9">
            <v>10</v>
          </cell>
          <cell r="EN9">
            <v>5</v>
          </cell>
          <cell r="EO9">
            <v>21</v>
          </cell>
        </row>
        <row r="10">
          <cell r="A10" t="str">
            <v>06</v>
          </cell>
          <cell r="B10">
            <v>1</v>
          </cell>
          <cell r="C10">
            <v>67</v>
          </cell>
          <cell r="D10">
            <v>1</v>
          </cell>
          <cell r="F10">
            <v>20</v>
          </cell>
          <cell r="G10">
            <v>20</v>
          </cell>
          <cell r="H10">
            <v>10</v>
          </cell>
          <cell r="I10">
            <v>6</v>
          </cell>
          <cell r="J10">
            <v>8</v>
          </cell>
          <cell r="L10">
            <v>13</v>
          </cell>
          <cell r="O10">
            <v>49</v>
          </cell>
          <cell r="P10">
            <v>1</v>
          </cell>
          <cell r="Q10">
            <v>1</v>
          </cell>
          <cell r="T10">
            <v>21</v>
          </cell>
          <cell r="V10">
            <v>17</v>
          </cell>
          <cell r="W10">
            <v>2</v>
          </cell>
          <cell r="X10">
            <v>36</v>
          </cell>
          <cell r="Z10">
            <v>19</v>
          </cell>
          <cell r="AA10">
            <v>29</v>
          </cell>
          <cell r="AB10">
            <v>25</v>
          </cell>
          <cell r="AC10">
            <v>11</v>
          </cell>
          <cell r="AF10">
            <v>3</v>
          </cell>
          <cell r="AG10">
            <v>4</v>
          </cell>
          <cell r="AH10">
            <v>31</v>
          </cell>
          <cell r="AK10">
            <v>12</v>
          </cell>
          <cell r="AL10">
            <v>1</v>
          </cell>
          <cell r="AN10">
            <v>61</v>
          </cell>
          <cell r="AO10">
            <v>2</v>
          </cell>
          <cell r="AP10">
            <v>3</v>
          </cell>
          <cell r="AQ10">
            <v>2</v>
          </cell>
          <cell r="AR10">
            <v>12</v>
          </cell>
          <cell r="AS10">
            <v>14</v>
          </cell>
          <cell r="AT10">
            <v>11</v>
          </cell>
          <cell r="AU10">
            <v>19</v>
          </cell>
          <cell r="AV10">
            <v>40</v>
          </cell>
          <cell r="AW10">
            <v>16</v>
          </cell>
          <cell r="AX10">
            <v>4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70</v>
          </cell>
          <cell r="BF10">
            <v>13</v>
          </cell>
          <cell r="BG10">
            <v>17</v>
          </cell>
          <cell r="BH10">
            <v>45</v>
          </cell>
          <cell r="BI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21</v>
          </cell>
          <cell r="BS10">
            <v>31</v>
          </cell>
          <cell r="BT10">
            <v>5</v>
          </cell>
          <cell r="BV10">
            <v>15</v>
          </cell>
          <cell r="BW10">
            <v>35</v>
          </cell>
          <cell r="BY10">
            <v>32</v>
          </cell>
          <cell r="CD10">
            <v>19</v>
          </cell>
          <cell r="CE10">
            <v>38</v>
          </cell>
          <cell r="CF10">
            <v>10</v>
          </cell>
          <cell r="CG10">
            <v>1</v>
          </cell>
          <cell r="CH10">
            <v>1</v>
          </cell>
          <cell r="CI10">
            <v>16</v>
          </cell>
          <cell r="CJ10">
            <v>2</v>
          </cell>
          <cell r="CL10">
            <v>6</v>
          </cell>
          <cell r="CM10">
            <v>22</v>
          </cell>
          <cell r="CN10">
            <v>24</v>
          </cell>
          <cell r="CO10">
            <v>42</v>
          </cell>
          <cell r="CP10">
            <v>20</v>
          </cell>
          <cell r="CQ10">
            <v>34</v>
          </cell>
          <cell r="CS10">
            <v>44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19</v>
          </cell>
          <cell r="DK10">
            <v>6</v>
          </cell>
          <cell r="DL10">
            <v>35</v>
          </cell>
          <cell r="DN10">
            <v>1</v>
          </cell>
          <cell r="DO10">
            <v>24</v>
          </cell>
          <cell r="DP10">
            <v>40</v>
          </cell>
          <cell r="DQ10">
            <v>8</v>
          </cell>
          <cell r="DR10">
            <v>1</v>
          </cell>
          <cell r="DT10">
            <v>1</v>
          </cell>
          <cell r="DW10">
            <v>19</v>
          </cell>
          <cell r="DY10">
            <v>27</v>
          </cell>
          <cell r="EA10">
            <v>27</v>
          </cell>
          <cell r="EB10">
            <v>2</v>
          </cell>
          <cell r="EE10">
            <v>19</v>
          </cell>
          <cell r="EF10">
            <v>22</v>
          </cell>
          <cell r="EG10">
            <v>8</v>
          </cell>
          <cell r="EH10">
            <v>30</v>
          </cell>
          <cell r="EI10">
            <v>1</v>
          </cell>
          <cell r="EJ10">
            <v>3</v>
          </cell>
          <cell r="EK10">
            <v>1</v>
          </cell>
          <cell r="EL10">
            <v>18</v>
          </cell>
          <cell r="EN10">
            <v>19</v>
          </cell>
          <cell r="EO10">
            <v>13</v>
          </cell>
        </row>
        <row r="11">
          <cell r="A11" t="str">
            <v>07</v>
          </cell>
          <cell r="C11">
            <v>23</v>
          </cell>
          <cell r="F11">
            <v>6</v>
          </cell>
          <cell r="G11">
            <v>3</v>
          </cell>
          <cell r="H11">
            <v>11</v>
          </cell>
          <cell r="I11">
            <v>6</v>
          </cell>
          <cell r="J11">
            <v>3</v>
          </cell>
          <cell r="L11">
            <v>17</v>
          </cell>
          <cell r="O11">
            <v>6</v>
          </cell>
          <cell r="P11">
            <v>9</v>
          </cell>
          <cell r="T11">
            <v>4</v>
          </cell>
          <cell r="V11">
            <v>1</v>
          </cell>
          <cell r="X11">
            <v>10</v>
          </cell>
          <cell r="Z11">
            <v>8</v>
          </cell>
          <cell r="AA11">
            <v>1</v>
          </cell>
          <cell r="AC11">
            <v>7</v>
          </cell>
          <cell r="AF11">
            <v>1</v>
          </cell>
          <cell r="AG11">
            <v>2</v>
          </cell>
          <cell r="AH11">
            <v>10</v>
          </cell>
          <cell r="AM11">
            <v>3</v>
          </cell>
          <cell r="AO11">
            <v>19</v>
          </cell>
          <cell r="AR11">
            <v>5</v>
          </cell>
          <cell r="AS11">
            <v>3</v>
          </cell>
          <cell r="AT11">
            <v>1</v>
          </cell>
          <cell r="AU11">
            <v>7</v>
          </cell>
          <cell r="AW11">
            <v>2</v>
          </cell>
          <cell r="AX11">
            <v>16</v>
          </cell>
          <cell r="BB11">
            <v>9</v>
          </cell>
          <cell r="BD11">
            <v>1</v>
          </cell>
          <cell r="BE11">
            <v>20</v>
          </cell>
          <cell r="BF11">
            <v>4</v>
          </cell>
          <cell r="BG11">
            <v>15</v>
          </cell>
          <cell r="BH11">
            <v>1</v>
          </cell>
          <cell r="BJ11">
            <v>5</v>
          </cell>
          <cell r="BO11">
            <v>1</v>
          </cell>
          <cell r="BR11">
            <v>1</v>
          </cell>
          <cell r="BS11">
            <v>3</v>
          </cell>
          <cell r="BT11">
            <v>18</v>
          </cell>
          <cell r="BV11">
            <v>3</v>
          </cell>
          <cell r="BW11">
            <v>8</v>
          </cell>
          <cell r="BY11">
            <v>10</v>
          </cell>
          <cell r="CC11">
            <v>1</v>
          </cell>
          <cell r="CD11">
            <v>12</v>
          </cell>
          <cell r="CG11">
            <v>38</v>
          </cell>
          <cell r="CH11">
            <v>5</v>
          </cell>
          <cell r="CI11">
            <v>14</v>
          </cell>
          <cell r="CJ11">
            <v>1</v>
          </cell>
          <cell r="CK11">
            <v>13</v>
          </cell>
          <cell r="CL11">
            <v>16</v>
          </cell>
          <cell r="CM11">
            <v>14</v>
          </cell>
          <cell r="CO11">
            <v>8</v>
          </cell>
          <cell r="CP11">
            <v>9</v>
          </cell>
          <cell r="CQ11">
            <v>1</v>
          </cell>
          <cell r="CR11">
            <v>1</v>
          </cell>
          <cell r="CS11">
            <v>1</v>
          </cell>
          <cell r="DD11">
            <v>5</v>
          </cell>
          <cell r="DJ11">
            <v>3</v>
          </cell>
          <cell r="DK11">
            <v>2</v>
          </cell>
          <cell r="DL11">
            <v>11</v>
          </cell>
          <cell r="DN11">
            <v>2</v>
          </cell>
          <cell r="DO11">
            <v>6</v>
          </cell>
          <cell r="DQ11">
            <v>8</v>
          </cell>
          <cell r="DW11">
            <v>13</v>
          </cell>
          <cell r="DY11">
            <v>5</v>
          </cell>
          <cell r="EA11">
            <v>13</v>
          </cell>
          <cell r="EC11">
            <v>1</v>
          </cell>
          <cell r="EE11">
            <v>1</v>
          </cell>
          <cell r="EF11">
            <v>1</v>
          </cell>
          <cell r="EG11">
            <v>29</v>
          </cell>
          <cell r="EH11">
            <v>1</v>
          </cell>
          <cell r="EL11">
            <v>9</v>
          </cell>
          <cell r="EN11">
            <v>2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10</v>
          </cell>
          <cell r="T12">
            <v>2</v>
          </cell>
          <cell r="X12">
            <v>9</v>
          </cell>
          <cell r="AA12">
            <v>1</v>
          </cell>
          <cell r="AC12">
            <v>5</v>
          </cell>
          <cell r="AG12">
            <v>1</v>
          </cell>
          <cell r="AH12">
            <v>4</v>
          </cell>
          <cell r="AO12">
            <v>5</v>
          </cell>
          <cell r="AU12">
            <v>2</v>
          </cell>
          <cell r="AW12">
            <v>1</v>
          </cell>
          <cell r="AX12">
            <v>7</v>
          </cell>
          <cell r="BB12">
            <v>4</v>
          </cell>
          <cell r="BE12">
            <v>10</v>
          </cell>
          <cell r="BG12">
            <v>6</v>
          </cell>
          <cell r="BH12">
            <v>8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E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11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5</v>
          </cell>
          <cell r="DW12">
            <v>7</v>
          </cell>
          <cell r="DY12">
            <v>3</v>
          </cell>
          <cell r="EA12">
            <v>8</v>
          </cell>
          <cell r="EE12">
            <v>1</v>
          </cell>
          <cell r="EG12">
            <v>8</v>
          </cell>
          <cell r="EL12">
            <v>5</v>
          </cell>
          <cell r="EN12">
            <v>1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12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9</v>
          </cell>
          <cell r="O13">
            <v>5</v>
          </cell>
          <cell r="P13">
            <v>24</v>
          </cell>
          <cell r="T13">
            <v>7</v>
          </cell>
          <cell r="V13">
            <v>2</v>
          </cell>
          <cell r="X13">
            <v>13</v>
          </cell>
          <cell r="Z13">
            <v>15</v>
          </cell>
          <cell r="AA13">
            <v>4</v>
          </cell>
          <cell r="AC13">
            <v>10</v>
          </cell>
          <cell r="AG13">
            <v>2</v>
          </cell>
          <cell r="AH13">
            <v>10</v>
          </cell>
          <cell r="AK13">
            <v>1</v>
          </cell>
          <cell r="AM13">
            <v>1</v>
          </cell>
          <cell r="AN13">
            <v>1</v>
          </cell>
          <cell r="AO13">
            <v>22</v>
          </cell>
          <cell r="AR13">
            <v>7</v>
          </cell>
          <cell r="AS13">
            <v>1</v>
          </cell>
          <cell r="AT13">
            <v>2</v>
          </cell>
          <cell r="AU13">
            <v>4</v>
          </cell>
          <cell r="AV13">
            <v>2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3</v>
          </cell>
          <cell r="BG13">
            <v>16</v>
          </cell>
          <cell r="BH13">
            <v>10</v>
          </cell>
          <cell r="BJ13">
            <v>7</v>
          </cell>
          <cell r="BN13">
            <v>1</v>
          </cell>
          <cell r="BO13">
            <v>2</v>
          </cell>
          <cell r="BP13">
            <v>1</v>
          </cell>
          <cell r="BS13">
            <v>3</v>
          </cell>
          <cell r="BT13">
            <v>19</v>
          </cell>
          <cell r="BV13">
            <v>2</v>
          </cell>
          <cell r="BW13">
            <v>11</v>
          </cell>
          <cell r="BY13">
            <v>13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17</v>
          </cell>
          <cell r="CL13">
            <v>9</v>
          </cell>
          <cell r="CM13">
            <v>20</v>
          </cell>
          <cell r="CO13">
            <v>9</v>
          </cell>
          <cell r="CP13">
            <v>8</v>
          </cell>
          <cell r="CR13">
            <v>1</v>
          </cell>
          <cell r="CX13">
            <v>4</v>
          </cell>
          <cell r="DJ13">
            <v>10</v>
          </cell>
          <cell r="DK13">
            <v>6</v>
          </cell>
          <cell r="DL13">
            <v>9</v>
          </cell>
          <cell r="DO13">
            <v>12</v>
          </cell>
          <cell r="DQ13">
            <v>9</v>
          </cell>
          <cell r="DW13">
            <v>17</v>
          </cell>
          <cell r="DY13">
            <v>6</v>
          </cell>
          <cell r="EA13">
            <v>8</v>
          </cell>
          <cell r="EE13">
            <v>6</v>
          </cell>
          <cell r="EG13">
            <v>20</v>
          </cell>
          <cell r="EH13">
            <v>1</v>
          </cell>
          <cell r="EK13">
            <v>1</v>
          </cell>
          <cell r="EL13">
            <v>12</v>
          </cell>
          <cell r="EN13">
            <v>6</v>
          </cell>
          <cell r="EO13">
            <v>4</v>
          </cell>
        </row>
        <row r="14">
          <cell r="A14" t="str">
            <v>10</v>
          </cell>
          <cell r="C14">
            <v>3</v>
          </cell>
          <cell r="F14">
            <v>4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L14">
            <v>3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4</v>
          </cell>
          <cell r="AR14">
            <v>1</v>
          </cell>
          <cell r="AS14">
            <v>1</v>
          </cell>
          <cell r="AT14">
            <v>1</v>
          </cell>
          <cell r="AU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1</v>
          </cell>
          <cell r="BO14">
            <v>1</v>
          </cell>
          <cell r="BT14">
            <v>3</v>
          </cell>
          <cell r="BV14">
            <v>1</v>
          </cell>
          <cell r="BW14">
            <v>6</v>
          </cell>
          <cell r="CD14">
            <v>1</v>
          </cell>
          <cell r="CG14">
            <v>9</v>
          </cell>
          <cell r="CH14">
            <v>5</v>
          </cell>
          <cell r="CK14">
            <v>2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4</v>
          </cell>
          <cell r="DN14">
            <v>1</v>
          </cell>
          <cell r="DO14">
            <v>2</v>
          </cell>
          <cell r="DQ14">
            <v>4</v>
          </cell>
          <cell r="DW14">
            <v>3</v>
          </cell>
          <cell r="DY14">
            <v>1</v>
          </cell>
          <cell r="EA14">
            <v>4</v>
          </cell>
          <cell r="EG14">
            <v>6</v>
          </cell>
          <cell r="EL14">
            <v>2</v>
          </cell>
          <cell r="EO14">
            <v>1</v>
          </cell>
        </row>
        <row r="15">
          <cell r="A15" t="str">
            <v>11</v>
          </cell>
          <cell r="C15">
            <v>38</v>
          </cell>
          <cell r="E15">
            <v>1</v>
          </cell>
          <cell r="F15">
            <v>26</v>
          </cell>
          <cell r="G15">
            <v>19</v>
          </cell>
          <cell r="H15">
            <v>15</v>
          </cell>
          <cell r="I15">
            <v>11</v>
          </cell>
          <cell r="J15">
            <v>11</v>
          </cell>
          <cell r="K15">
            <v>1</v>
          </cell>
          <cell r="L15">
            <v>17</v>
          </cell>
          <cell r="O15">
            <v>15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26</v>
          </cell>
          <cell r="Z15">
            <v>15</v>
          </cell>
          <cell r="AA15">
            <v>13</v>
          </cell>
          <cell r="AC15">
            <v>23</v>
          </cell>
          <cell r="AG15">
            <v>2</v>
          </cell>
          <cell r="AH15">
            <v>23</v>
          </cell>
          <cell r="AK15">
            <v>4</v>
          </cell>
          <cell r="AM15">
            <v>5</v>
          </cell>
          <cell r="AN15">
            <v>4</v>
          </cell>
          <cell r="AO15">
            <v>26</v>
          </cell>
          <cell r="AP15">
            <v>2</v>
          </cell>
          <cell r="AR15">
            <v>8</v>
          </cell>
          <cell r="AS15">
            <v>6</v>
          </cell>
          <cell r="AT15">
            <v>14</v>
          </cell>
          <cell r="AU15">
            <v>11</v>
          </cell>
          <cell r="AW15">
            <v>2</v>
          </cell>
          <cell r="AX15">
            <v>45</v>
          </cell>
          <cell r="AY15">
            <v>1</v>
          </cell>
          <cell r="AZ15">
            <v>1</v>
          </cell>
          <cell r="BA15">
            <v>1</v>
          </cell>
          <cell r="BB15">
            <v>15</v>
          </cell>
          <cell r="BD15">
            <v>13</v>
          </cell>
          <cell r="BE15">
            <v>44</v>
          </cell>
          <cell r="BF15">
            <v>3</v>
          </cell>
          <cell r="BG15">
            <v>27</v>
          </cell>
          <cell r="BH15">
            <v>15</v>
          </cell>
          <cell r="BJ15">
            <v>3</v>
          </cell>
          <cell r="BN15">
            <v>2</v>
          </cell>
          <cell r="BO15">
            <v>9</v>
          </cell>
          <cell r="BR15">
            <v>2</v>
          </cell>
          <cell r="BS15">
            <v>1</v>
          </cell>
          <cell r="BT15">
            <v>33</v>
          </cell>
          <cell r="BV15">
            <v>9</v>
          </cell>
          <cell r="BW15">
            <v>23</v>
          </cell>
          <cell r="BX15">
            <v>2</v>
          </cell>
          <cell r="BY15">
            <v>15</v>
          </cell>
          <cell r="CA15">
            <v>1</v>
          </cell>
          <cell r="CC15">
            <v>2</v>
          </cell>
          <cell r="CD15">
            <v>12</v>
          </cell>
          <cell r="CE15">
            <v>18</v>
          </cell>
          <cell r="CF15">
            <v>12</v>
          </cell>
          <cell r="CG15">
            <v>59</v>
          </cell>
          <cell r="CH15">
            <v>44</v>
          </cell>
          <cell r="CI15">
            <v>7</v>
          </cell>
          <cell r="CJ15">
            <v>10</v>
          </cell>
          <cell r="CK15">
            <v>49</v>
          </cell>
          <cell r="CL15">
            <v>37</v>
          </cell>
          <cell r="CM15">
            <v>53</v>
          </cell>
          <cell r="CN15">
            <v>6</v>
          </cell>
          <cell r="CO15">
            <v>27</v>
          </cell>
          <cell r="CP15">
            <v>22</v>
          </cell>
          <cell r="CS15">
            <v>14</v>
          </cell>
          <cell r="DJ15">
            <v>12</v>
          </cell>
          <cell r="DK15">
            <v>10</v>
          </cell>
          <cell r="DL15">
            <v>22</v>
          </cell>
          <cell r="DN15">
            <v>4</v>
          </cell>
          <cell r="DO15">
            <v>18</v>
          </cell>
          <cell r="DP15">
            <v>1</v>
          </cell>
          <cell r="DQ15">
            <v>31</v>
          </cell>
          <cell r="DW15">
            <v>24</v>
          </cell>
          <cell r="DY15">
            <v>13</v>
          </cell>
          <cell r="EA15">
            <v>31</v>
          </cell>
          <cell r="EE15">
            <v>11</v>
          </cell>
          <cell r="EF15">
            <v>8</v>
          </cell>
          <cell r="EG15">
            <v>49</v>
          </cell>
          <cell r="EH15">
            <v>13</v>
          </cell>
          <cell r="EJ15">
            <v>1</v>
          </cell>
          <cell r="EK15">
            <v>3</v>
          </cell>
          <cell r="EL15">
            <v>29</v>
          </cell>
          <cell r="EN15">
            <v>15</v>
          </cell>
          <cell r="EO15">
            <v>13</v>
          </cell>
        </row>
        <row r="16">
          <cell r="A16" t="str">
            <v>12</v>
          </cell>
          <cell r="C16">
            <v>8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6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8</v>
          </cell>
          <cell r="AF16">
            <v>1</v>
          </cell>
          <cell r="AH16">
            <v>9</v>
          </cell>
          <cell r="AK16">
            <v>1</v>
          </cell>
          <cell r="AO16">
            <v>10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18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10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11</v>
          </cell>
          <cell r="CH16">
            <v>35</v>
          </cell>
          <cell r="CI16">
            <v>1</v>
          </cell>
          <cell r="CJ16">
            <v>1</v>
          </cell>
          <cell r="CK16">
            <v>4</v>
          </cell>
          <cell r="CL16">
            <v>5</v>
          </cell>
          <cell r="CM16">
            <v>9</v>
          </cell>
          <cell r="CN16">
            <v>1</v>
          </cell>
          <cell r="CO16">
            <v>8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2</v>
          </cell>
          <cell r="DL16">
            <v>7</v>
          </cell>
          <cell r="DO16">
            <v>4</v>
          </cell>
          <cell r="DP16">
            <v>1</v>
          </cell>
          <cell r="DQ16">
            <v>7</v>
          </cell>
          <cell r="DW16">
            <v>5</v>
          </cell>
          <cell r="DY16">
            <v>3</v>
          </cell>
          <cell r="EA16">
            <v>27</v>
          </cell>
          <cell r="EG16">
            <v>11</v>
          </cell>
          <cell r="EL16">
            <v>7</v>
          </cell>
          <cell r="EN16">
            <v>6</v>
          </cell>
        </row>
        <row r="17">
          <cell r="A17" t="str">
            <v>13</v>
          </cell>
          <cell r="C17">
            <v>2</v>
          </cell>
          <cell r="L17">
            <v>1</v>
          </cell>
          <cell r="P17">
            <v>4</v>
          </cell>
          <cell r="X17">
            <v>2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12</v>
          </cell>
          <cell r="CL17">
            <v>4</v>
          </cell>
          <cell r="CM17">
            <v>5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A17">
            <v>2</v>
          </cell>
          <cell r="EG17">
            <v>4</v>
          </cell>
        </row>
        <row r="18">
          <cell r="A18" t="str">
            <v>14</v>
          </cell>
          <cell r="C18">
            <v>29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11</v>
          </cell>
          <cell r="L18">
            <v>12</v>
          </cell>
          <cell r="O18">
            <v>4</v>
          </cell>
          <cell r="P18">
            <v>29</v>
          </cell>
          <cell r="T18">
            <v>8</v>
          </cell>
          <cell r="V18">
            <v>6</v>
          </cell>
          <cell r="X18">
            <v>19</v>
          </cell>
          <cell r="Z18">
            <v>8</v>
          </cell>
          <cell r="AA18">
            <v>7</v>
          </cell>
          <cell r="AC18">
            <v>18</v>
          </cell>
          <cell r="AG18">
            <v>4</v>
          </cell>
          <cell r="AH18">
            <v>12</v>
          </cell>
          <cell r="AK18">
            <v>2</v>
          </cell>
          <cell r="AN18">
            <v>1</v>
          </cell>
          <cell r="AO18">
            <v>30</v>
          </cell>
          <cell r="AR18">
            <v>7</v>
          </cell>
          <cell r="AS18">
            <v>2</v>
          </cell>
          <cell r="AT18">
            <v>5</v>
          </cell>
          <cell r="AU18">
            <v>6</v>
          </cell>
          <cell r="AX18">
            <v>25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14</v>
          </cell>
          <cell r="BJ18">
            <v>4</v>
          </cell>
          <cell r="BO18">
            <v>5</v>
          </cell>
          <cell r="BR18">
            <v>2</v>
          </cell>
          <cell r="BT18">
            <v>25</v>
          </cell>
          <cell r="BV18">
            <v>3</v>
          </cell>
          <cell r="BW18">
            <v>18</v>
          </cell>
          <cell r="BY18">
            <v>18</v>
          </cell>
          <cell r="CA18">
            <v>1</v>
          </cell>
          <cell r="CD18">
            <v>7</v>
          </cell>
          <cell r="CE18">
            <v>6</v>
          </cell>
          <cell r="CG18">
            <v>40</v>
          </cell>
          <cell r="CH18">
            <v>41</v>
          </cell>
          <cell r="CK18">
            <v>5</v>
          </cell>
          <cell r="CL18">
            <v>19</v>
          </cell>
          <cell r="CM18">
            <v>28</v>
          </cell>
          <cell r="CO18">
            <v>9</v>
          </cell>
          <cell r="CP18">
            <v>8</v>
          </cell>
          <cell r="CS18">
            <v>1</v>
          </cell>
          <cell r="CX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16</v>
          </cell>
          <cell r="DN18">
            <v>2</v>
          </cell>
          <cell r="DO18">
            <v>6</v>
          </cell>
          <cell r="DQ18">
            <v>20</v>
          </cell>
          <cell r="DT18">
            <v>1</v>
          </cell>
          <cell r="DW18">
            <v>11</v>
          </cell>
          <cell r="DY18">
            <v>14</v>
          </cell>
          <cell r="EA18">
            <v>9</v>
          </cell>
          <cell r="EE18">
            <v>6</v>
          </cell>
          <cell r="EF18">
            <v>2</v>
          </cell>
          <cell r="EG18">
            <v>37</v>
          </cell>
          <cell r="EL18">
            <v>19</v>
          </cell>
          <cell r="EN18">
            <v>7</v>
          </cell>
        </row>
        <row r="19">
          <cell r="A19" t="str">
            <v>15</v>
          </cell>
          <cell r="B19">
            <v>1</v>
          </cell>
          <cell r="C19">
            <v>17</v>
          </cell>
          <cell r="F19">
            <v>1</v>
          </cell>
          <cell r="I19">
            <v>3</v>
          </cell>
          <cell r="P19">
            <v>13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5</v>
          </cell>
          <cell r="AR19">
            <v>1</v>
          </cell>
          <cell r="AS19">
            <v>5</v>
          </cell>
          <cell r="AT19">
            <v>6</v>
          </cell>
          <cell r="AX19">
            <v>14</v>
          </cell>
          <cell r="BD19">
            <v>1</v>
          </cell>
          <cell r="BE19">
            <v>3</v>
          </cell>
          <cell r="BG19">
            <v>4</v>
          </cell>
          <cell r="BH19">
            <v>17</v>
          </cell>
          <cell r="BJ19">
            <v>2</v>
          </cell>
          <cell r="BT19">
            <v>4</v>
          </cell>
          <cell r="BW19">
            <v>5</v>
          </cell>
          <cell r="BY19">
            <v>2</v>
          </cell>
          <cell r="CC19">
            <v>1</v>
          </cell>
          <cell r="CD19">
            <v>1</v>
          </cell>
          <cell r="CE19">
            <v>1</v>
          </cell>
          <cell r="CG19">
            <v>12</v>
          </cell>
          <cell r="CH19">
            <v>5</v>
          </cell>
          <cell r="CK19">
            <v>28</v>
          </cell>
          <cell r="CL19">
            <v>6</v>
          </cell>
          <cell r="CM19">
            <v>7</v>
          </cell>
          <cell r="CR19">
            <v>3</v>
          </cell>
          <cell r="DD19">
            <v>93</v>
          </cell>
          <cell r="DL19">
            <v>2</v>
          </cell>
          <cell r="DN19">
            <v>1</v>
          </cell>
          <cell r="DQ19">
            <v>10</v>
          </cell>
          <cell r="EA19">
            <v>13</v>
          </cell>
          <cell r="EG19">
            <v>7</v>
          </cell>
        </row>
        <row r="20">
          <cell r="A20" t="str">
            <v>16</v>
          </cell>
          <cell r="C20">
            <v>37</v>
          </cell>
          <cell r="E20">
            <v>5</v>
          </cell>
          <cell r="F20">
            <v>23</v>
          </cell>
          <cell r="G20">
            <v>15</v>
          </cell>
          <cell r="H20">
            <v>1</v>
          </cell>
          <cell r="I20">
            <v>6</v>
          </cell>
          <cell r="K20">
            <v>1</v>
          </cell>
          <cell r="L20">
            <v>20</v>
          </cell>
          <cell r="O20">
            <v>29</v>
          </cell>
          <cell r="P20">
            <v>2</v>
          </cell>
          <cell r="R20">
            <v>3</v>
          </cell>
          <cell r="T20">
            <v>17</v>
          </cell>
          <cell r="V20">
            <v>5</v>
          </cell>
          <cell r="X20">
            <v>22</v>
          </cell>
          <cell r="Z20">
            <v>7</v>
          </cell>
          <cell r="AA20">
            <v>13</v>
          </cell>
          <cell r="AC20">
            <v>19</v>
          </cell>
          <cell r="AG20">
            <v>1</v>
          </cell>
          <cell r="AH20">
            <v>17</v>
          </cell>
          <cell r="AI20">
            <v>1</v>
          </cell>
          <cell r="AM20">
            <v>9</v>
          </cell>
          <cell r="AN20">
            <v>21</v>
          </cell>
          <cell r="AR20">
            <v>1</v>
          </cell>
          <cell r="AT20">
            <v>2</v>
          </cell>
          <cell r="AV20">
            <v>2</v>
          </cell>
          <cell r="AW20">
            <v>2</v>
          </cell>
          <cell r="AX20">
            <v>43</v>
          </cell>
          <cell r="BB20">
            <v>1</v>
          </cell>
          <cell r="BD20">
            <v>1</v>
          </cell>
          <cell r="BE20">
            <v>33</v>
          </cell>
          <cell r="BF20">
            <v>3</v>
          </cell>
          <cell r="BG20">
            <v>39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25</v>
          </cell>
          <cell r="BY20">
            <v>21</v>
          </cell>
          <cell r="CA20">
            <v>4</v>
          </cell>
          <cell r="CD20">
            <v>8</v>
          </cell>
          <cell r="CE20">
            <v>1</v>
          </cell>
          <cell r="CG20">
            <v>1</v>
          </cell>
          <cell r="CH20">
            <v>2</v>
          </cell>
          <cell r="CI20">
            <v>69</v>
          </cell>
          <cell r="CK20">
            <v>25</v>
          </cell>
          <cell r="CL20">
            <v>40</v>
          </cell>
          <cell r="CM20">
            <v>43</v>
          </cell>
          <cell r="CN20">
            <v>2</v>
          </cell>
          <cell r="CO20">
            <v>2</v>
          </cell>
          <cell r="CP20">
            <v>19</v>
          </cell>
          <cell r="CQ20">
            <v>12</v>
          </cell>
          <cell r="CX20">
            <v>2</v>
          </cell>
          <cell r="DL20">
            <v>26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W20">
            <v>24</v>
          </cell>
          <cell r="EA20">
            <v>21</v>
          </cell>
          <cell r="EC20">
            <v>2</v>
          </cell>
          <cell r="EG20">
            <v>59</v>
          </cell>
          <cell r="EH20">
            <v>6</v>
          </cell>
          <cell r="EJ20">
            <v>1</v>
          </cell>
          <cell r="EL20">
            <v>26</v>
          </cell>
          <cell r="EM20">
            <v>1</v>
          </cell>
          <cell r="EN20">
            <v>4</v>
          </cell>
        </row>
        <row r="21">
          <cell r="A21" t="str">
            <v>17</v>
          </cell>
          <cell r="C21">
            <v>7</v>
          </cell>
          <cell r="F21">
            <v>6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7</v>
          </cell>
          <cell r="T21">
            <v>3</v>
          </cell>
          <cell r="X21">
            <v>5</v>
          </cell>
          <cell r="Z21">
            <v>2</v>
          </cell>
          <cell r="AA21">
            <v>1</v>
          </cell>
          <cell r="AC21">
            <v>4</v>
          </cell>
          <cell r="AF21">
            <v>1</v>
          </cell>
          <cell r="AH21">
            <v>4</v>
          </cell>
          <cell r="AM21">
            <v>3</v>
          </cell>
          <cell r="AN21">
            <v>3</v>
          </cell>
          <cell r="AX21">
            <v>11</v>
          </cell>
          <cell r="BE21">
            <v>10</v>
          </cell>
          <cell r="BF21">
            <v>1</v>
          </cell>
          <cell r="BH21">
            <v>7</v>
          </cell>
          <cell r="BI21">
            <v>1</v>
          </cell>
          <cell r="BJ21">
            <v>7</v>
          </cell>
          <cell r="BO21">
            <v>3</v>
          </cell>
          <cell r="BT21">
            <v>7</v>
          </cell>
          <cell r="BW21">
            <v>8</v>
          </cell>
          <cell r="BY21">
            <v>2</v>
          </cell>
          <cell r="CD21">
            <v>1</v>
          </cell>
          <cell r="CE21">
            <v>18</v>
          </cell>
          <cell r="CG21">
            <v>2</v>
          </cell>
          <cell r="CH21">
            <v>20</v>
          </cell>
          <cell r="CI21">
            <v>1</v>
          </cell>
          <cell r="CK21">
            <v>4</v>
          </cell>
          <cell r="CL21">
            <v>16</v>
          </cell>
          <cell r="CM21">
            <v>10</v>
          </cell>
          <cell r="CO21">
            <v>3</v>
          </cell>
          <cell r="CQ21">
            <v>1</v>
          </cell>
          <cell r="CR21">
            <v>4</v>
          </cell>
          <cell r="CX21">
            <v>3</v>
          </cell>
          <cell r="DL21">
            <v>5</v>
          </cell>
          <cell r="DO21">
            <v>4</v>
          </cell>
          <cell r="DP21">
            <v>6</v>
          </cell>
          <cell r="DW21">
            <v>3</v>
          </cell>
          <cell r="EA21">
            <v>8</v>
          </cell>
          <cell r="EG21">
            <v>8</v>
          </cell>
          <cell r="EL21">
            <v>4</v>
          </cell>
        </row>
        <row r="22">
          <cell r="A22" t="str">
            <v>18</v>
          </cell>
          <cell r="C22">
            <v>22</v>
          </cell>
          <cell r="F22">
            <v>13</v>
          </cell>
          <cell r="H22">
            <v>1</v>
          </cell>
          <cell r="I22">
            <v>7</v>
          </cell>
          <cell r="L22">
            <v>5</v>
          </cell>
          <cell r="O22">
            <v>2</v>
          </cell>
          <cell r="P22">
            <v>19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1</v>
          </cell>
          <cell r="AG22">
            <v>1</v>
          </cell>
          <cell r="AH22">
            <v>7</v>
          </cell>
          <cell r="AK22">
            <v>5</v>
          </cell>
          <cell r="AO22">
            <v>5</v>
          </cell>
          <cell r="AX22">
            <v>16</v>
          </cell>
          <cell r="BE22">
            <v>13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8</v>
          </cell>
          <cell r="BS22">
            <v>2</v>
          </cell>
          <cell r="BT22">
            <v>17</v>
          </cell>
          <cell r="BV22">
            <v>2</v>
          </cell>
          <cell r="BW22">
            <v>2</v>
          </cell>
          <cell r="BY22">
            <v>8</v>
          </cell>
          <cell r="CA22">
            <v>2</v>
          </cell>
          <cell r="CB22">
            <v>2</v>
          </cell>
          <cell r="CD22">
            <v>2</v>
          </cell>
          <cell r="CE22">
            <v>33</v>
          </cell>
          <cell r="CG22">
            <v>21</v>
          </cell>
          <cell r="CH22">
            <v>19</v>
          </cell>
          <cell r="CK22">
            <v>9</v>
          </cell>
          <cell r="CL22">
            <v>69</v>
          </cell>
          <cell r="CM22">
            <v>12</v>
          </cell>
          <cell r="CX22">
            <v>1</v>
          </cell>
          <cell r="DJ22">
            <v>1</v>
          </cell>
          <cell r="DL22">
            <v>8</v>
          </cell>
          <cell r="DO22">
            <v>5</v>
          </cell>
          <cell r="DQ22">
            <v>28</v>
          </cell>
          <cell r="DW22">
            <v>2</v>
          </cell>
          <cell r="DY22">
            <v>8</v>
          </cell>
          <cell r="EA22">
            <v>24</v>
          </cell>
          <cell r="EB22">
            <v>2</v>
          </cell>
          <cell r="EG22">
            <v>24</v>
          </cell>
          <cell r="EH22">
            <v>1</v>
          </cell>
          <cell r="EL22">
            <v>4</v>
          </cell>
          <cell r="EN22">
            <v>5</v>
          </cell>
          <cell r="EO22">
            <v>2</v>
          </cell>
        </row>
        <row r="23">
          <cell r="A23" t="str">
            <v>19</v>
          </cell>
          <cell r="C23">
            <v>22</v>
          </cell>
          <cell r="E23">
            <v>4</v>
          </cell>
          <cell r="F23">
            <v>11</v>
          </cell>
          <cell r="G23">
            <v>5</v>
          </cell>
          <cell r="H23">
            <v>1</v>
          </cell>
          <cell r="I23">
            <v>4</v>
          </cell>
          <cell r="K23">
            <v>1</v>
          </cell>
          <cell r="L23">
            <v>11</v>
          </cell>
          <cell r="O23">
            <v>18</v>
          </cell>
          <cell r="P23">
            <v>3</v>
          </cell>
          <cell r="Q23">
            <v>1</v>
          </cell>
          <cell r="T23">
            <v>16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3</v>
          </cell>
          <cell r="AF23">
            <v>1</v>
          </cell>
          <cell r="AG23">
            <v>2</v>
          </cell>
          <cell r="AH23">
            <v>6</v>
          </cell>
          <cell r="AK23">
            <v>9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23</v>
          </cell>
          <cell r="AW23">
            <v>2</v>
          </cell>
          <cell r="AX23">
            <v>17</v>
          </cell>
          <cell r="BB23">
            <v>7</v>
          </cell>
          <cell r="BD23">
            <v>2</v>
          </cell>
          <cell r="BE23">
            <v>22</v>
          </cell>
          <cell r="BF23">
            <v>2</v>
          </cell>
          <cell r="BG23">
            <v>23</v>
          </cell>
          <cell r="BJ23">
            <v>4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19</v>
          </cell>
          <cell r="BY23">
            <v>6</v>
          </cell>
          <cell r="CD23">
            <v>6</v>
          </cell>
          <cell r="CE23">
            <v>18</v>
          </cell>
          <cell r="CG23">
            <v>7</v>
          </cell>
          <cell r="CH23">
            <v>7</v>
          </cell>
          <cell r="CI23">
            <v>20</v>
          </cell>
          <cell r="CK23">
            <v>12</v>
          </cell>
          <cell r="CL23">
            <v>19</v>
          </cell>
          <cell r="CM23">
            <v>24</v>
          </cell>
          <cell r="CO23">
            <v>11</v>
          </cell>
          <cell r="CP23">
            <v>13</v>
          </cell>
          <cell r="CQ23">
            <v>6</v>
          </cell>
          <cell r="CS23">
            <v>15</v>
          </cell>
          <cell r="CX23">
            <v>1</v>
          </cell>
          <cell r="DJ23">
            <v>1</v>
          </cell>
          <cell r="DK23">
            <v>6</v>
          </cell>
          <cell r="DL23">
            <v>11</v>
          </cell>
          <cell r="DO23">
            <v>9</v>
          </cell>
          <cell r="DP23">
            <v>5</v>
          </cell>
          <cell r="DQ23">
            <v>10</v>
          </cell>
          <cell r="DR23">
            <v>1</v>
          </cell>
          <cell r="DT23">
            <v>1</v>
          </cell>
          <cell r="DW23">
            <v>15</v>
          </cell>
          <cell r="DX23">
            <v>1</v>
          </cell>
          <cell r="DY23">
            <v>8</v>
          </cell>
          <cell r="EA23">
            <v>22</v>
          </cell>
          <cell r="EC23">
            <v>2</v>
          </cell>
          <cell r="EE23">
            <v>1</v>
          </cell>
          <cell r="EF23">
            <v>4</v>
          </cell>
          <cell r="EG23">
            <v>29</v>
          </cell>
          <cell r="EH23">
            <v>1</v>
          </cell>
          <cell r="EJ23">
            <v>3</v>
          </cell>
          <cell r="EL23">
            <v>17</v>
          </cell>
          <cell r="EM23">
            <v>2</v>
          </cell>
          <cell r="EN23">
            <v>1</v>
          </cell>
          <cell r="EO23">
            <v>11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2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AX24">
            <v>1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9</v>
          </cell>
          <cell r="CG24">
            <v>2</v>
          </cell>
          <cell r="CI24">
            <v>8</v>
          </cell>
          <cell r="CK24">
            <v>1</v>
          </cell>
          <cell r="CL24">
            <v>7</v>
          </cell>
          <cell r="CM24">
            <v>11</v>
          </cell>
          <cell r="CQ24">
            <v>1</v>
          </cell>
          <cell r="CR24">
            <v>2</v>
          </cell>
          <cell r="CX24">
            <v>1</v>
          </cell>
          <cell r="DD24">
            <v>1</v>
          </cell>
          <cell r="DG24">
            <v>1</v>
          </cell>
          <cell r="DK24">
            <v>1</v>
          </cell>
          <cell r="DL24">
            <v>2</v>
          </cell>
          <cell r="DP24">
            <v>2</v>
          </cell>
          <cell r="EA24">
            <v>4</v>
          </cell>
          <cell r="EG24">
            <v>6</v>
          </cell>
          <cell r="EH24">
            <v>1</v>
          </cell>
          <cell r="EL24">
            <v>4</v>
          </cell>
          <cell r="EO24">
            <v>1</v>
          </cell>
        </row>
        <row r="25">
          <cell r="A25" t="str">
            <v>21</v>
          </cell>
          <cell r="C25">
            <v>17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8</v>
          </cell>
          <cell r="J25">
            <v>4</v>
          </cell>
          <cell r="L25">
            <v>11</v>
          </cell>
          <cell r="O25">
            <v>1</v>
          </cell>
          <cell r="P25">
            <v>20</v>
          </cell>
          <cell r="T25">
            <v>7</v>
          </cell>
          <cell r="V25">
            <v>5</v>
          </cell>
          <cell r="X25">
            <v>9</v>
          </cell>
          <cell r="Z25">
            <v>4</v>
          </cell>
          <cell r="AA25">
            <v>5</v>
          </cell>
          <cell r="AC25">
            <v>10</v>
          </cell>
          <cell r="AG25">
            <v>2</v>
          </cell>
          <cell r="AH25">
            <v>6</v>
          </cell>
          <cell r="AK25">
            <v>3</v>
          </cell>
          <cell r="AN25">
            <v>10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15</v>
          </cell>
          <cell r="BG25">
            <v>17</v>
          </cell>
          <cell r="BH25">
            <v>6</v>
          </cell>
          <cell r="BJ25">
            <v>1</v>
          </cell>
          <cell r="BO25">
            <v>4</v>
          </cell>
          <cell r="BT25">
            <v>20</v>
          </cell>
          <cell r="BV25">
            <v>3</v>
          </cell>
          <cell r="BW25">
            <v>13</v>
          </cell>
          <cell r="BY25">
            <v>8</v>
          </cell>
          <cell r="CA25">
            <v>1</v>
          </cell>
          <cell r="CC25">
            <v>3</v>
          </cell>
          <cell r="CD25">
            <v>5</v>
          </cell>
          <cell r="CE25">
            <v>40</v>
          </cell>
          <cell r="CH25">
            <v>33</v>
          </cell>
          <cell r="CK25">
            <v>6</v>
          </cell>
          <cell r="CL25">
            <v>7</v>
          </cell>
          <cell r="CM25">
            <v>15</v>
          </cell>
          <cell r="CO25">
            <v>5</v>
          </cell>
          <cell r="CP25">
            <v>3</v>
          </cell>
          <cell r="CX25">
            <v>4</v>
          </cell>
          <cell r="DD25">
            <v>2</v>
          </cell>
          <cell r="DJ25">
            <v>9</v>
          </cell>
          <cell r="DK25">
            <v>2</v>
          </cell>
          <cell r="DL25">
            <v>14</v>
          </cell>
          <cell r="DN25">
            <v>1</v>
          </cell>
          <cell r="DO25">
            <v>6</v>
          </cell>
          <cell r="DQ25">
            <v>15</v>
          </cell>
          <cell r="DW25">
            <v>9</v>
          </cell>
          <cell r="DY25">
            <v>4</v>
          </cell>
          <cell r="EA25">
            <v>15</v>
          </cell>
          <cell r="EG25">
            <v>25</v>
          </cell>
          <cell r="EL25">
            <v>15</v>
          </cell>
          <cell r="EN25">
            <v>5</v>
          </cell>
          <cell r="EO25">
            <v>3</v>
          </cell>
        </row>
        <row r="26">
          <cell r="A26" t="str">
            <v>22</v>
          </cell>
          <cell r="B26">
            <v>1</v>
          </cell>
          <cell r="C26">
            <v>22</v>
          </cell>
          <cell r="E26">
            <v>2</v>
          </cell>
          <cell r="F26">
            <v>11</v>
          </cell>
          <cell r="G26">
            <v>8</v>
          </cell>
          <cell r="H26">
            <v>8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18</v>
          </cell>
          <cell r="Q26">
            <v>1</v>
          </cell>
          <cell r="T26">
            <v>6</v>
          </cell>
          <cell r="V26">
            <v>3</v>
          </cell>
          <cell r="W26">
            <v>1</v>
          </cell>
          <cell r="X26">
            <v>8</v>
          </cell>
          <cell r="Z26">
            <v>4</v>
          </cell>
          <cell r="AA26">
            <v>4</v>
          </cell>
          <cell r="AC26">
            <v>13</v>
          </cell>
          <cell r="AG26">
            <v>1</v>
          </cell>
          <cell r="AH26">
            <v>11</v>
          </cell>
          <cell r="AK26">
            <v>2</v>
          </cell>
          <cell r="AM26">
            <v>1</v>
          </cell>
          <cell r="AN26">
            <v>17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7</v>
          </cell>
          <cell r="AX26">
            <v>28</v>
          </cell>
          <cell r="BA26">
            <v>1</v>
          </cell>
          <cell r="BB26">
            <v>3</v>
          </cell>
          <cell r="BD26">
            <v>3</v>
          </cell>
          <cell r="BE26">
            <v>21</v>
          </cell>
          <cell r="BF26">
            <v>2</v>
          </cell>
          <cell r="BG26">
            <v>15</v>
          </cell>
          <cell r="BH26">
            <v>6</v>
          </cell>
          <cell r="BJ26">
            <v>4</v>
          </cell>
          <cell r="BL26">
            <v>1</v>
          </cell>
          <cell r="BM26">
            <v>4</v>
          </cell>
          <cell r="BO26">
            <v>7</v>
          </cell>
          <cell r="BS26">
            <v>1</v>
          </cell>
          <cell r="BT26">
            <v>16</v>
          </cell>
          <cell r="BV26">
            <v>4</v>
          </cell>
          <cell r="BW26">
            <v>11</v>
          </cell>
          <cell r="BY26">
            <v>7</v>
          </cell>
          <cell r="CA26">
            <v>1</v>
          </cell>
          <cell r="CD26">
            <v>7</v>
          </cell>
          <cell r="CE26">
            <v>54</v>
          </cell>
          <cell r="CF26">
            <v>1</v>
          </cell>
          <cell r="CG26">
            <v>3</v>
          </cell>
          <cell r="CH26">
            <v>38</v>
          </cell>
          <cell r="CK26">
            <v>10</v>
          </cell>
          <cell r="CL26">
            <v>11</v>
          </cell>
          <cell r="CM26">
            <v>22</v>
          </cell>
          <cell r="CO26">
            <v>9</v>
          </cell>
          <cell r="CP26">
            <v>4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2</v>
          </cell>
          <cell r="DD26">
            <v>9</v>
          </cell>
          <cell r="DJ26">
            <v>6</v>
          </cell>
          <cell r="DK26">
            <v>2</v>
          </cell>
          <cell r="DL26">
            <v>16</v>
          </cell>
          <cell r="DN26">
            <v>2</v>
          </cell>
          <cell r="DO26">
            <v>9</v>
          </cell>
          <cell r="DQ26">
            <v>24</v>
          </cell>
          <cell r="DT26">
            <v>1</v>
          </cell>
          <cell r="DW26">
            <v>15</v>
          </cell>
          <cell r="DY26">
            <v>4</v>
          </cell>
          <cell r="EA26">
            <v>16</v>
          </cell>
          <cell r="EG26">
            <v>27</v>
          </cell>
          <cell r="EI26">
            <v>1</v>
          </cell>
          <cell r="EL26">
            <v>18</v>
          </cell>
          <cell r="EN26">
            <v>5</v>
          </cell>
          <cell r="EO26">
            <v>4</v>
          </cell>
        </row>
        <row r="27">
          <cell r="A27" t="str">
            <v>23</v>
          </cell>
          <cell r="C27">
            <v>20</v>
          </cell>
          <cell r="E27">
            <v>2</v>
          </cell>
          <cell r="F27">
            <v>9</v>
          </cell>
          <cell r="G27">
            <v>18</v>
          </cell>
          <cell r="H27">
            <v>4</v>
          </cell>
          <cell r="I27">
            <v>11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18</v>
          </cell>
          <cell r="Z27">
            <v>8</v>
          </cell>
          <cell r="AA27">
            <v>6</v>
          </cell>
          <cell r="AC27">
            <v>16</v>
          </cell>
          <cell r="AF27">
            <v>3</v>
          </cell>
          <cell r="AG27">
            <v>1</v>
          </cell>
          <cell r="AH27">
            <v>6</v>
          </cell>
          <cell r="AK27">
            <v>1</v>
          </cell>
          <cell r="AM27">
            <v>14</v>
          </cell>
          <cell r="AN27">
            <v>3</v>
          </cell>
          <cell r="AR27">
            <v>11</v>
          </cell>
          <cell r="AS27">
            <v>6</v>
          </cell>
          <cell r="AT27">
            <v>5</v>
          </cell>
          <cell r="AU27">
            <v>10</v>
          </cell>
          <cell r="AV27">
            <v>19</v>
          </cell>
          <cell r="AX27">
            <v>2</v>
          </cell>
          <cell r="BB27">
            <v>6</v>
          </cell>
          <cell r="BD27">
            <v>8</v>
          </cell>
          <cell r="BE27">
            <v>21</v>
          </cell>
          <cell r="BF27">
            <v>2</v>
          </cell>
          <cell r="BG27">
            <v>12</v>
          </cell>
          <cell r="BH27">
            <v>9</v>
          </cell>
          <cell r="BJ27">
            <v>5</v>
          </cell>
          <cell r="BM27">
            <v>1</v>
          </cell>
          <cell r="BO27">
            <v>4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12</v>
          </cell>
          <cell r="CC27">
            <v>3</v>
          </cell>
          <cell r="CD27">
            <v>10</v>
          </cell>
          <cell r="CE27">
            <v>25</v>
          </cell>
          <cell r="CH27">
            <v>13</v>
          </cell>
          <cell r="CK27">
            <v>20</v>
          </cell>
          <cell r="CL27">
            <v>14</v>
          </cell>
          <cell r="CM27">
            <v>13</v>
          </cell>
          <cell r="CO27">
            <v>14</v>
          </cell>
          <cell r="CP27">
            <v>6</v>
          </cell>
          <cell r="CQ27">
            <v>1</v>
          </cell>
          <cell r="CX27">
            <v>2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O27">
            <v>6</v>
          </cell>
          <cell r="DP27">
            <v>1</v>
          </cell>
          <cell r="DQ27">
            <v>14</v>
          </cell>
          <cell r="DR27">
            <v>1</v>
          </cell>
          <cell r="DW27">
            <v>13</v>
          </cell>
          <cell r="DY27">
            <v>5</v>
          </cell>
          <cell r="EA27">
            <v>16</v>
          </cell>
          <cell r="EG27">
            <v>21</v>
          </cell>
          <cell r="EH27">
            <v>1</v>
          </cell>
          <cell r="EL27">
            <v>14</v>
          </cell>
          <cell r="EN27">
            <v>4</v>
          </cell>
          <cell r="EO27">
            <v>4</v>
          </cell>
        </row>
        <row r="28">
          <cell r="A28" t="str">
            <v>24</v>
          </cell>
          <cell r="C28">
            <v>7</v>
          </cell>
          <cell r="E28">
            <v>1</v>
          </cell>
          <cell r="H28">
            <v>2</v>
          </cell>
          <cell r="J28">
            <v>2</v>
          </cell>
          <cell r="L28">
            <v>6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1</v>
          </cell>
          <cell r="AK28">
            <v>1</v>
          </cell>
          <cell r="AM28">
            <v>7</v>
          </cell>
          <cell r="AN28">
            <v>10</v>
          </cell>
          <cell r="AQ28">
            <v>1</v>
          </cell>
          <cell r="AR28">
            <v>1</v>
          </cell>
          <cell r="AT28">
            <v>2</v>
          </cell>
          <cell r="AV28">
            <v>4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17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2</v>
          </cell>
          <cell r="CO28">
            <v>10</v>
          </cell>
          <cell r="CQ28">
            <v>3</v>
          </cell>
          <cell r="DJ28">
            <v>2</v>
          </cell>
          <cell r="DK28">
            <v>3</v>
          </cell>
          <cell r="DO28">
            <v>3</v>
          </cell>
          <cell r="DQ28">
            <v>4</v>
          </cell>
          <cell r="DY28">
            <v>1</v>
          </cell>
          <cell r="EB28">
            <v>3</v>
          </cell>
          <cell r="EG28">
            <v>9</v>
          </cell>
          <cell r="EL28">
            <v>11</v>
          </cell>
          <cell r="EM28">
            <v>1</v>
          </cell>
          <cell r="EO28">
            <v>1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18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16</v>
          </cell>
          <cell r="O29">
            <v>30</v>
          </cell>
          <cell r="T29">
            <v>18</v>
          </cell>
          <cell r="V29">
            <v>3</v>
          </cell>
          <cell r="W29">
            <v>1</v>
          </cell>
          <cell r="X29">
            <v>19</v>
          </cell>
          <cell r="Z29">
            <v>14</v>
          </cell>
          <cell r="AA29">
            <v>9</v>
          </cell>
          <cell r="AB29">
            <v>1</v>
          </cell>
          <cell r="AC29">
            <v>18</v>
          </cell>
          <cell r="AG29">
            <v>1</v>
          </cell>
          <cell r="AH29">
            <v>18</v>
          </cell>
          <cell r="AK29">
            <v>2</v>
          </cell>
          <cell r="AM29">
            <v>29</v>
          </cell>
          <cell r="AN29">
            <v>1</v>
          </cell>
          <cell r="AR29">
            <v>6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41</v>
          </cell>
          <cell r="BH29">
            <v>1</v>
          </cell>
          <cell r="BJ29">
            <v>6</v>
          </cell>
          <cell r="BO29">
            <v>9</v>
          </cell>
          <cell r="BS29">
            <v>22</v>
          </cell>
          <cell r="BV29">
            <v>5</v>
          </cell>
          <cell r="BW29">
            <v>17</v>
          </cell>
          <cell r="BY29">
            <v>19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52</v>
          </cell>
          <cell r="CK29">
            <v>48</v>
          </cell>
          <cell r="CL29">
            <v>4</v>
          </cell>
          <cell r="CM29">
            <v>3</v>
          </cell>
          <cell r="CN29">
            <v>41</v>
          </cell>
          <cell r="CO29">
            <v>5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4</v>
          </cell>
          <cell r="DO29">
            <v>9</v>
          </cell>
          <cell r="DP29">
            <v>21</v>
          </cell>
          <cell r="DW29">
            <v>2</v>
          </cell>
          <cell r="DY29">
            <v>7</v>
          </cell>
          <cell r="EA29">
            <v>28</v>
          </cell>
          <cell r="EE29">
            <v>5</v>
          </cell>
          <cell r="EG29">
            <v>4</v>
          </cell>
          <cell r="EH29">
            <v>30</v>
          </cell>
          <cell r="EL29">
            <v>9</v>
          </cell>
          <cell r="EN29">
            <v>12</v>
          </cell>
          <cell r="EO29">
            <v>6</v>
          </cell>
        </row>
        <row r="30">
          <cell r="A30" t="str">
            <v>26</v>
          </cell>
          <cell r="C30">
            <v>36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41</v>
          </cell>
          <cell r="R30">
            <v>8</v>
          </cell>
          <cell r="T30">
            <v>8</v>
          </cell>
          <cell r="U30">
            <v>2</v>
          </cell>
          <cell r="V30">
            <v>13</v>
          </cell>
          <cell r="W30">
            <v>1</v>
          </cell>
          <cell r="X30">
            <v>10</v>
          </cell>
          <cell r="Z30">
            <v>9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19</v>
          </cell>
          <cell r="AL30">
            <v>4</v>
          </cell>
          <cell r="AM30">
            <v>20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6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11</v>
          </cell>
          <cell r="BE30">
            <v>33</v>
          </cell>
          <cell r="BF30">
            <v>30</v>
          </cell>
          <cell r="BG30">
            <v>2</v>
          </cell>
          <cell r="BH30">
            <v>1</v>
          </cell>
          <cell r="BI30">
            <v>6</v>
          </cell>
          <cell r="BN30">
            <v>9</v>
          </cell>
          <cell r="BO30">
            <v>12</v>
          </cell>
          <cell r="BR30">
            <v>1</v>
          </cell>
          <cell r="BS30">
            <v>24</v>
          </cell>
          <cell r="BT30">
            <v>3</v>
          </cell>
          <cell r="BV30">
            <v>4</v>
          </cell>
          <cell r="BW30">
            <v>10</v>
          </cell>
          <cell r="BX30">
            <v>3</v>
          </cell>
          <cell r="BY30">
            <v>29</v>
          </cell>
          <cell r="CA30">
            <v>1</v>
          </cell>
          <cell r="CC30">
            <v>1</v>
          </cell>
          <cell r="CD30">
            <v>18</v>
          </cell>
          <cell r="CE30">
            <v>19</v>
          </cell>
          <cell r="CF30">
            <v>5</v>
          </cell>
          <cell r="CH30">
            <v>1</v>
          </cell>
          <cell r="CI30">
            <v>21</v>
          </cell>
          <cell r="CJ30">
            <v>44</v>
          </cell>
          <cell r="CK30">
            <v>29</v>
          </cell>
          <cell r="CL30">
            <v>1</v>
          </cell>
          <cell r="CM30">
            <v>22</v>
          </cell>
          <cell r="CN30">
            <v>30</v>
          </cell>
          <cell r="CO30">
            <v>22</v>
          </cell>
          <cell r="CP30">
            <v>21</v>
          </cell>
          <cell r="CQ30">
            <v>14</v>
          </cell>
          <cell r="CS30">
            <v>34</v>
          </cell>
          <cell r="CT30">
            <v>2</v>
          </cell>
          <cell r="DC30">
            <v>1</v>
          </cell>
          <cell r="DF30">
            <v>2</v>
          </cell>
          <cell r="DJ30">
            <v>32</v>
          </cell>
          <cell r="DK30">
            <v>9</v>
          </cell>
          <cell r="DL30">
            <v>13</v>
          </cell>
          <cell r="DM30">
            <v>1</v>
          </cell>
          <cell r="DO30">
            <v>15</v>
          </cell>
          <cell r="DP30">
            <v>21</v>
          </cell>
          <cell r="DQ30">
            <v>6</v>
          </cell>
          <cell r="DU30">
            <v>9</v>
          </cell>
          <cell r="DW30">
            <v>19</v>
          </cell>
          <cell r="DX30">
            <v>9</v>
          </cell>
          <cell r="DY30">
            <v>11</v>
          </cell>
          <cell r="DZ30">
            <v>1</v>
          </cell>
          <cell r="EA30">
            <v>17</v>
          </cell>
          <cell r="EC30">
            <v>1</v>
          </cell>
          <cell r="ED30">
            <v>1</v>
          </cell>
          <cell r="EE30">
            <v>10</v>
          </cell>
          <cell r="EF30">
            <v>12</v>
          </cell>
          <cell r="EG30">
            <v>6</v>
          </cell>
          <cell r="EH30">
            <v>42</v>
          </cell>
          <cell r="EJ30">
            <v>5</v>
          </cell>
          <cell r="EK30">
            <v>17</v>
          </cell>
          <cell r="EL30">
            <v>9</v>
          </cell>
          <cell r="EN30">
            <v>16</v>
          </cell>
          <cell r="EO30">
            <v>10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2</v>
          </cell>
          <cell r="F31">
            <v>31</v>
          </cell>
          <cell r="G31">
            <v>16</v>
          </cell>
          <cell r="H31">
            <v>13</v>
          </cell>
          <cell r="I31">
            <v>26</v>
          </cell>
          <cell r="J31">
            <v>18</v>
          </cell>
          <cell r="K31">
            <v>11</v>
          </cell>
          <cell r="L31">
            <v>43</v>
          </cell>
          <cell r="M31">
            <v>1</v>
          </cell>
          <cell r="N31">
            <v>1</v>
          </cell>
          <cell r="O31">
            <v>52</v>
          </cell>
          <cell r="P31">
            <v>2</v>
          </cell>
          <cell r="R31">
            <v>22</v>
          </cell>
          <cell r="S31">
            <v>6</v>
          </cell>
          <cell r="T31">
            <v>28</v>
          </cell>
          <cell r="U31">
            <v>9</v>
          </cell>
          <cell r="V31">
            <v>24</v>
          </cell>
          <cell r="W31">
            <v>8</v>
          </cell>
          <cell r="X31">
            <v>31</v>
          </cell>
          <cell r="Y31">
            <v>2</v>
          </cell>
          <cell r="Z31">
            <v>7</v>
          </cell>
          <cell r="AA31">
            <v>27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30</v>
          </cell>
          <cell r="AJ31">
            <v>7</v>
          </cell>
          <cell r="AK31">
            <v>15</v>
          </cell>
          <cell r="AL31">
            <v>10</v>
          </cell>
          <cell r="AM31">
            <v>62</v>
          </cell>
          <cell r="AN31">
            <v>36</v>
          </cell>
          <cell r="AO31">
            <v>6</v>
          </cell>
          <cell r="AQ31">
            <v>39</v>
          </cell>
          <cell r="AR31">
            <v>12</v>
          </cell>
          <cell r="AS31">
            <v>19</v>
          </cell>
          <cell r="AT31">
            <v>23</v>
          </cell>
          <cell r="AU31">
            <v>22</v>
          </cell>
          <cell r="AV31">
            <v>68</v>
          </cell>
          <cell r="AW31">
            <v>5</v>
          </cell>
          <cell r="AX31">
            <v>12</v>
          </cell>
          <cell r="AY31">
            <v>3</v>
          </cell>
          <cell r="BB31">
            <v>15</v>
          </cell>
          <cell r="BD31">
            <v>16</v>
          </cell>
          <cell r="BE31">
            <v>108</v>
          </cell>
          <cell r="BF31">
            <v>68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42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17</v>
          </cell>
          <cell r="BW31">
            <v>65</v>
          </cell>
          <cell r="BX31">
            <v>6</v>
          </cell>
          <cell r="BY31">
            <v>50</v>
          </cell>
          <cell r="CA31">
            <v>2</v>
          </cell>
          <cell r="CC31">
            <v>4</v>
          </cell>
          <cell r="CD31">
            <v>30</v>
          </cell>
          <cell r="CE31">
            <v>9</v>
          </cell>
          <cell r="CF31">
            <v>7</v>
          </cell>
          <cell r="CG31">
            <v>1</v>
          </cell>
          <cell r="CH31">
            <v>5</v>
          </cell>
          <cell r="CI31">
            <v>38</v>
          </cell>
          <cell r="CJ31">
            <v>99</v>
          </cell>
          <cell r="CK31">
            <v>30</v>
          </cell>
          <cell r="CL31">
            <v>19</v>
          </cell>
          <cell r="CM31">
            <v>10</v>
          </cell>
          <cell r="CN31">
            <v>58</v>
          </cell>
          <cell r="CO31">
            <v>19</v>
          </cell>
          <cell r="CP31">
            <v>62</v>
          </cell>
          <cell r="CQ31">
            <v>35</v>
          </cell>
          <cell r="CS31">
            <v>27</v>
          </cell>
          <cell r="CT31">
            <v>3</v>
          </cell>
          <cell r="CX31">
            <v>3</v>
          </cell>
          <cell r="CY31">
            <v>8</v>
          </cell>
          <cell r="DD31">
            <v>2</v>
          </cell>
          <cell r="DJ31">
            <v>27</v>
          </cell>
          <cell r="DK31">
            <v>9</v>
          </cell>
          <cell r="DL31">
            <v>27</v>
          </cell>
          <cell r="DM31">
            <v>4</v>
          </cell>
          <cell r="DN31">
            <v>3</v>
          </cell>
          <cell r="DO31">
            <v>32</v>
          </cell>
          <cell r="DP31">
            <v>63</v>
          </cell>
          <cell r="DQ31">
            <v>5</v>
          </cell>
          <cell r="DU31">
            <v>15</v>
          </cell>
          <cell r="DW31">
            <v>20</v>
          </cell>
          <cell r="DX31">
            <v>7</v>
          </cell>
          <cell r="DY31">
            <v>10</v>
          </cell>
          <cell r="DZ31">
            <v>2</v>
          </cell>
          <cell r="EA31">
            <v>45</v>
          </cell>
          <cell r="EB31">
            <v>2</v>
          </cell>
          <cell r="EC31">
            <v>1</v>
          </cell>
          <cell r="ED31">
            <v>1</v>
          </cell>
          <cell r="EE31">
            <v>11</v>
          </cell>
          <cell r="EF31">
            <v>22</v>
          </cell>
          <cell r="EG31">
            <v>19</v>
          </cell>
          <cell r="EH31">
            <v>91</v>
          </cell>
          <cell r="EJ31">
            <v>27</v>
          </cell>
          <cell r="EK31">
            <v>8</v>
          </cell>
          <cell r="EL31">
            <v>30</v>
          </cell>
          <cell r="EM31">
            <v>13</v>
          </cell>
          <cell r="EN31">
            <v>25</v>
          </cell>
          <cell r="EO31">
            <v>34</v>
          </cell>
        </row>
        <row r="32">
          <cell r="A32" t="str">
            <v>28</v>
          </cell>
          <cell r="C32">
            <v>52</v>
          </cell>
          <cell r="F32">
            <v>20</v>
          </cell>
          <cell r="G32">
            <v>2</v>
          </cell>
          <cell r="H32">
            <v>7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11</v>
          </cell>
          <cell r="P32">
            <v>3</v>
          </cell>
          <cell r="T32">
            <v>5</v>
          </cell>
          <cell r="V32">
            <v>5</v>
          </cell>
          <cell r="W32">
            <v>2</v>
          </cell>
          <cell r="X32">
            <v>9</v>
          </cell>
          <cell r="Z32">
            <v>8</v>
          </cell>
          <cell r="AA32">
            <v>9</v>
          </cell>
          <cell r="AC32">
            <v>7</v>
          </cell>
          <cell r="AF32">
            <v>1</v>
          </cell>
          <cell r="AH32">
            <v>9</v>
          </cell>
          <cell r="AJ32">
            <v>3</v>
          </cell>
          <cell r="AK32">
            <v>8</v>
          </cell>
          <cell r="AM32">
            <v>52</v>
          </cell>
          <cell r="AQ32">
            <v>10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41</v>
          </cell>
          <cell r="BF32">
            <v>29</v>
          </cell>
          <cell r="BI32">
            <v>7</v>
          </cell>
          <cell r="BJ32">
            <v>9</v>
          </cell>
          <cell r="BN32">
            <v>21</v>
          </cell>
          <cell r="BO32">
            <v>4</v>
          </cell>
          <cell r="BQ32">
            <v>1</v>
          </cell>
          <cell r="BS32">
            <v>39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18</v>
          </cell>
          <cell r="CH32">
            <v>2</v>
          </cell>
          <cell r="CI32">
            <v>8</v>
          </cell>
          <cell r="CJ32">
            <v>58</v>
          </cell>
          <cell r="CK32">
            <v>35</v>
          </cell>
          <cell r="CN32">
            <v>32</v>
          </cell>
          <cell r="CO32">
            <v>8</v>
          </cell>
          <cell r="CP32">
            <v>16</v>
          </cell>
          <cell r="CQ32">
            <v>2</v>
          </cell>
          <cell r="CT32">
            <v>3</v>
          </cell>
          <cell r="CX32">
            <v>4</v>
          </cell>
          <cell r="CY32">
            <v>3</v>
          </cell>
          <cell r="DF32">
            <v>2</v>
          </cell>
          <cell r="DJ32">
            <v>8</v>
          </cell>
          <cell r="DK32">
            <v>2</v>
          </cell>
          <cell r="DL32">
            <v>22</v>
          </cell>
          <cell r="DM32">
            <v>2</v>
          </cell>
          <cell r="DO32">
            <v>11</v>
          </cell>
          <cell r="DP32">
            <v>22</v>
          </cell>
          <cell r="DU32">
            <v>12</v>
          </cell>
          <cell r="DW32">
            <v>19</v>
          </cell>
          <cell r="DX32">
            <v>1</v>
          </cell>
          <cell r="DY32">
            <v>2</v>
          </cell>
          <cell r="DZ32">
            <v>1</v>
          </cell>
          <cell r="EA32">
            <v>27</v>
          </cell>
          <cell r="ED32">
            <v>1</v>
          </cell>
          <cell r="EE32">
            <v>6</v>
          </cell>
          <cell r="EH32">
            <v>21</v>
          </cell>
          <cell r="EK32">
            <v>17</v>
          </cell>
          <cell r="EL32">
            <v>8</v>
          </cell>
          <cell r="EM32">
            <v>3</v>
          </cell>
          <cell r="EN32">
            <v>1</v>
          </cell>
          <cell r="EO32">
            <v>6</v>
          </cell>
        </row>
        <row r="33">
          <cell r="A33" t="str">
            <v>29</v>
          </cell>
          <cell r="C33">
            <v>9</v>
          </cell>
          <cell r="O33">
            <v>13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22</v>
          </cell>
          <cell r="AG33">
            <v>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2</v>
          </cell>
          <cell r="BF33">
            <v>16</v>
          </cell>
          <cell r="BJ33">
            <v>1</v>
          </cell>
          <cell r="BS33">
            <v>5</v>
          </cell>
          <cell r="BV33">
            <v>5</v>
          </cell>
          <cell r="BW33">
            <v>8</v>
          </cell>
          <cell r="BY33">
            <v>7</v>
          </cell>
          <cell r="CJ33">
            <v>22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A33">
            <v>18</v>
          </cell>
          <cell r="EH33">
            <v>3</v>
          </cell>
          <cell r="EL33">
            <v>9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9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8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32</v>
          </cell>
          <cell r="BB34">
            <v>8</v>
          </cell>
          <cell r="BD34">
            <v>8</v>
          </cell>
          <cell r="BE34">
            <v>17</v>
          </cell>
          <cell r="BF34">
            <v>26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42</v>
          </cell>
          <cell r="CO34">
            <v>1</v>
          </cell>
          <cell r="CP34">
            <v>15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W34">
            <v>6</v>
          </cell>
          <cell r="DY34">
            <v>4</v>
          </cell>
          <cell r="EA34">
            <v>2</v>
          </cell>
          <cell r="EH34">
            <v>9</v>
          </cell>
          <cell r="EM34">
            <v>7</v>
          </cell>
          <cell r="EO34">
            <v>3</v>
          </cell>
        </row>
        <row r="35">
          <cell r="A35" t="str">
            <v>31</v>
          </cell>
          <cell r="C35">
            <v>50</v>
          </cell>
          <cell r="D35">
            <v>1</v>
          </cell>
          <cell r="G35">
            <v>6</v>
          </cell>
          <cell r="H35">
            <v>6</v>
          </cell>
          <cell r="I35">
            <v>8</v>
          </cell>
          <cell r="J35">
            <v>2</v>
          </cell>
          <cell r="L35">
            <v>7</v>
          </cell>
          <cell r="O35">
            <v>20</v>
          </cell>
          <cell r="R35">
            <v>4</v>
          </cell>
          <cell r="T35">
            <v>14</v>
          </cell>
          <cell r="V35">
            <v>1</v>
          </cell>
          <cell r="W35">
            <v>3</v>
          </cell>
          <cell r="X35">
            <v>16</v>
          </cell>
          <cell r="Z35">
            <v>9</v>
          </cell>
          <cell r="AA35">
            <v>5</v>
          </cell>
          <cell r="AB35">
            <v>3</v>
          </cell>
          <cell r="AC35">
            <v>11</v>
          </cell>
          <cell r="AD35">
            <v>5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21</v>
          </cell>
          <cell r="AQ35">
            <v>3</v>
          </cell>
          <cell r="AR35">
            <v>5</v>
          </cell>
          <cell r="AS35">
            <v>3</v>
          </cell>
          <cell r="AT35">
            <v>4</v>
          </cell>
          <cell r="AV35">
            <v>28</v>
          </cell>
          <cell r="AW35">
            <v>1</v>
          </cell>
          <cell r="AZ35">
            <v>4</v>
          </cell>
          <cell r="BB35">
            <v>5</v>
          </cell>
          <cell r="BD35">
            <v>4</v>
          </cell>
          <cell r="BE35">
            <v>38</v>
          </cell>
          <cell r="BF35">
            <v>25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9</v>
          </cell>
          <cell r="BY35">
            <v>11</v>
          </cell>
          <cell r="CC35">
            <v>1</v>
          </cell>
          <cell r="CD35">
            <v>13</v>
          </cell>
          <cell r="CI35">
            <v>2</v>
          </cell>
          <cell r="CJ35">
            <v>61</v>
          </cell>
          <cell r="CK35">
            <v>27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17</v>
          </cell>
          <cell r="DO35">
            <v>7</v>
          </cell>
          <cell r="DP35">
            <v>5</v>
          </cell>
          <cell r="DS35">
            <v>3</v>
          </cell>
          <cell r="DW35">
            <v>23</v>
          </cell>
          <cell r="DY35">
            <v>3</v>
          </cell>
          <cell r="EA35">
            <v>28</v>
          </cell>
          <cell r="EE35">
            <v>4</v>
          </cell>
          <cell r="EH35">
            <v>11</v>
          </cell>
          <cell r="EJ35">
            <v>1</v>
          </cell>
          <cell r="EL35">
            <v>11</v>
          </cell>
          <cell r="EN35">
            <v>1</v>
          </cell>
          <cell r="EO35">
            <v>1</v>
          </cell>
        </row>
        <row r="36">
          <cell r="A36" t="str">
            <v>32</v>
          </cell>
          <cell r="C36">
            <v>45</v>
          </cell>
          <cell r="D36">
            <v>6</v>
          </cell>
          <cell r="F36">
            <v>14</v>
          </cell>
          <cell r="G36">
            <v>9</v>
          </cell>
          <cell r="H36">
            <v>7</v>
          </cell>
          <cell r="I36">
            <v>11</v>
          </cell>
          <cell r="J36">
            <v>10</v>
          </cell>
          <cell r="L36">
            <v>12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12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17</v>
          </cell>
          <cell r="AJ36">
            <v>1</v>
          </cell>
          <cell r="AK36">
            <v>6</v>
          </cell>
          <cell r="AM36">
            <v>29</v>
          </cell>
          <cell r="AR36">
            <v>5</v>
          </cell>
          <cell r="AS36">
            <v>2</v>
          </cell>
          <cell r="AT36">
            <v>6</v>
          </cell>
          <cell r="AU36">
            <v>10</v>
          </cell>
          <cell r="AV36">
            <v>25</v>
          </cell>
          <cell r="AZ36">
            <v>6</v>
          </cell>
          <cell r="BB36">
            <v>14</v>
          </cell>
          <cell r="BD36">
            <v>6</v>
          </cell>
          <cell r="BE36">
            <v>23</v>
          </cell>
          <cell r="BF36">
            <v>25</v>
          </cell>
          <cell r="BJ36">
            <v>5</v>
          </cell>
          <cell r="BN36">
            <v>12</v>
          </cell>
          <cell r="BS36">
            <v>35</v>
          </cell>
          <cell r="BU36">
            <v>6</v>
          </cell>
          <cell r="BV36">
            <v>14</v>
          </cell>
          <cell r="BW36">
            <v>24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7</v>
          </cell>
          <cell r="CJ36">
            <v>63</v>
          </cell>
          <cell r="CK36">
            <v>18</v>
          </cell>
          <cell r="CN36">
            <v>35</v>
          </cell>
          <cell r="CO36">
            <v>10</v>
          </cell>
          <cell r="CP36">
            <v>7</v>
          </cell>
          <cell r="CQ36">
            <v>4</v>
          </cell>
          <cell r="CX36">
            <v>1</v>
          </cell>
          <cell r="CZ36">
            <v>10</v>
          </cell>
          <cell r="DJ36">
            <v>3</v>
          </cell>
          <cell r="DK36">
            <v>5</v>
          </cell>
          <cell r="DL36">
            <v>28</v>
          </cell>
          <cell r="DN36">
            <v>3</v>
          </cell>
          <cell r="DO36">
            <v>19</v>
          </cell>
          <cell r="DP36">
            <v>31</v>
          </cell>
          <cell r="DS36">
            <v>9</v>
          </cell>
          <cell r="DU36">
            <v>4</v>
          </cell>
          <cell r="DW36">
            <v>16</v>
          </cell>
          <cell r="DX36">
            <v>5</v>
          </cell>
          <cell r="DY36">
            <v>2</v>
          </cell>
          <cell r="EA36">
            <v>29</v>
          </cell>
          <cell r="EE36">
            <v>5</v>
          </cell>
          <cell r="EH36">
            <v>43</v>
          </cell>
          <cell r="EJ36">
            <v>10</v>
          </cell>
          <cell r="EL36">
            <v>7</v>
          </cell>
          <cell r="EN36">
            <v>3</v>
          </cell>
          <cell r="EO36">
            <v>20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1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6</v>
          </cell>
          <cell r="V37">
            <v>6</v>
          </cell>
          <cell r="X37">
            <v>11</v>
          </cell>
          <cell r="Z37">
            <v>6</v>
          </cell>
          <cell r="AA37">
            <v>6</v>
          </cell>
          <cell r="AB37">
            <v>3</v>
          </cell>
          <cell r="AC37">
            <v>7</v>
          </cell>
          <cell r="AD37">
            <v>3</v>
          </cell>
          <cell r="AF37">
            <v>4</v>
          </cell>
          <cell r="AH37">
            <v>7</v>
          </cell>
          <cell r="AJ37">
            <v>4</v>
          </cell>
          <cell r="AK37">
            <v>6</v>
          </cell>
          <cell r="AM37">
            <v>10</v>
          </cell>
          <cell r="AQ37">
            <v>6</v>
          </cell>
          <cell r="AS37">
            <v>1</v>
          </cell>
          <cell r="AU37">
            <v>18</v>
          </cell>
          <cell r="AV37">
            <v>11</v>
          </cell>
          <cell r="AY37">
            <v>1</v>
          </cell>
          <cell r="AZ37">
            <v>11</v>
          </cell>
          <cell r="BB37">
            <v>12</v>
          </cell>
          <cell r="BC37">
            <v>4</v>
          </cell>
          <cell r="BD37">
            <v>1</v>
          </cell>
          <cell r="BE37">
            <v>34</v>
          </cell>
          <cell r="BF37">
            <v>23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9</v>
          </cell>
          <cell r="CJ37">
            <v>24</v>
          </cell>
          <cell r="CK37">
            <v>3</v>
          </cell>
          <cell r="CN37">
            <v>22</v>
          </cell>
          <cell r="CO37">
            <v>14</v>
          </cell>
          <cell r="CP37">
            <v>15</v>
          </cell>
          <cell r="CQ37">
            <v>6</v>
          </cell>
          <cell r="CT37">
            <v>1</v>
          </cell>
          <cell r="CX37">
            <v>1</v>
          </cell>
          <cell r="CY37">
            <v>11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S37">
            <v>1</v>
          </cell>
          <cell r="DU37">
            <v>7</v>
          </cell>
          <cell r="DV37">
            <v>6</v>
          </cell>
          <cell r="DW37">
            <v>9</v>
          </cell>
          <cell r="DX37">
            <v>5</v>
          </cell>
          <cell r="DY37">
            <v>11</v>
          </cell>
          <cell r="EA37">
            <v>8</v>
          </cell>
          <cell r="EB37">
            <v>1</v>
          </cell>
          <cell r="ED37">
            <v>5</v>
          </cell>
          <cell r="EE37">
            <v>7</v>
          </cell>
          <cell r="EH37">
            <v>12</v>
          </cell>
          <cell r="EJ37">
            <v>9</v>
          </cell>
          <cell r="EL37">
            <v>4</v>
          </cell>
          <cell r="EM37">
            <v>1</v>
          </cell>
          <cell r="EN37">
            <v>5</v>
          </cell>
          <cell r="EO37">
            <v>6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1</v>
          </cell>
          <cell r="O38">
            <v>3</v>
          </cell>
          <cell r="Z38">
            <v>1</v>
          </cell>
          <cell r="AM38">
            <v>7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CD38">
            <v>1</v>
          </cell>
          <cell r="CJ38">
            <v>15</v>
          </cell>
          <cell r="CK38">
            <v>18</v>
          </cell>
          <cell r="CN38">
            <v>10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A38">
            <v>5</v>
          </cell>
          <cell r="EH38">
            <v>17</v>
          </cell>
          <cell r="EO38">
            <v>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3</v>
          </cell>
          <cell r="O39">
            <v>3</v>
          </cell>
          <cell r="R39">
            <v>5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13</v>
          </cell>
          <cell r="AG39">
            <v>1</v>
          </cell>
          <cell r="AH39">
            <v>1</v>
          </cell>
          <cell r="AM39">
            <v>12</v>
          </cell>
          <cell r="AR39">
            <v>3</v>
          </cell>
          <cell r="AS39">
            <v>4</v>
          </cell>
          <cell r="AU39">
            <v>2</v>
          </cell>
          <cell r="AV39">
            <v>4</v>
          </cell>
          <cell r="BB39">
            <v>4</v>
          </cell>
          <cell r="BD39">
            <v>1</v>
          </cell>
          <cell r="BE39">
            <v>23</v>
          </cell>
          <cell r="BF39">
            <v>12</v>
          </cell>
          <cell r="BJ39">
            <v>3</v>
          </cell>
          <cell r="BO39">
            <v>8</v>
          </cell>
          <cell r="BS39">
            <v>14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13</v>
          </cell>
          <cell r="CJ39">
            <v>30</v>
          </cell>
          <cell r="CK39">
            <v>17</v>
          </cell>
          <cell r="CN39">
            <v>15</v>
          </cell>
          <cell r="CO39">
            <v>5</v>
          </cell>
          <cell r="CQ39">
            <v>2</v>
          </cell>
          <cell r="CX39">
            <v>3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14</v>
          </cell>
          <cell r="DW39">
            <v>2</v>
          </cell>
          <cell r="DY39">
            <v>6</v>
          </cell>
          <cell r="EA39">
            <v>15</v>
          </cell>
          <cell r="EE39">
            <v>2</v>
          </cell>
          <cell r="EH39">
            <v>16</v>
          </cell>
          <cell r="EO39">
            <v>2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7</v>
          </cell>
          <cell r="H40">
            <v>3</v>
          </cell>
          <cell r="I40">
            <v>1</v>
          </cell>
          <cell r="J40">
            <v>4</v>
          </cell>
          <cell r="L40">
            <v>11</v>
          </cell>
          <cell r="O40">
            <v>20</v>
          </cell>
          <cell r="R40">
            <v>4</v>
          </cell>
          <cell r="T40">
            <v>2</v>
          </cell>
          <cell r="V40">
            <v>2</v>
          </cell>
          <cell r="X40">
            <v>7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13</v>
          </cell>
          <cell r="AM40">
            <v>7</v>
          </cell>
          <cell r="AR40">
            <v>1</v>
          </cell>
          <cell r="AS40">
            <v>1</v>
          </cell>
          <cell r="AT40">
            <v>2</v>
          </cell>
          <cell r="AU40">
            <v>3</v>
          </cell>
          <cell r="AV40">
            <v>11</v>
          </cell>
          <cell r="BD40">
            <v>3</v>
          </cell>
          <cell r="BE40">
            <v>13</v>
          </cell>
          <cell r="BF40">
            <v>13</v>
          </cell>
          <cell r="BS40">
            <v>18</v>
          </cell>
          <cell r="BW40">
            <v>2</v>
          </cell>
          <cell r="BY40">
            <v>3</v>
          </cell>
          <cell r="CD40">
            <v>3</v>
          </cell>
          <cell r="CJ40">
            <v>25</v>
          </cell>
          <cell r="CN40">
            <v>8</v>
          </cell>
          <cell r="CQ40">
            <v>3</v>
          </cell>
          <cell r="DJ40">
            <v>6</v>
          </cell>
          <cell r="DK40">
            <v>7</v>
          </cell>
          <cell r="DL40">
            <v>6</v>
          </cell>
          <cell r="DN40">
            <v>1</v>
          </cell>
          <cell r="DO40">
            <v>7</v>
          </cell>
          <cell r="DP40">
            <v>6</v>
          </cell>
          <cell r="DW40">
            <v>5</v>
          </cell>
          <cell r="EA40">
            <v>4</v>
          </cell>
          <cell r="EH40">
            <v>10</v>
          </cell>
          <cell r="EL40">
            <v>9</v>
          </cell>
          <cell r="EO40">
            <v>1</v>
          </cell>
        </row>
        <row r="41">
          <cell r="A41" t="str">
            <v>37</v>
          </cell>
          <cell r="C41">
            <v>5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7</v>
          </cell>
          <cell r="AM41">
            <v>12</v>
          </cell>
          <cell r="AQ41">
            <v>1</v>
          </cell>
          <cell r="AR41">
            <v>6</v>
          </cell>
          <cell r="AV41">
            <v>11</v>
          </cell>
          <cell r="BD41">
            <v>7</v>
          </cell>
          <cell r="CD41">
            <v>2</v>
          </cell>
          <cell r="CJ41">
            <v>18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W41">
            <v>1</v>
          </cell>
          <cell r="EE41">
            <v>8</v>
          </cell>
          <cell r="EH41">
            <v>11</v>
          </cell>
          <cell r="EO41">
            <v>5</v>
          </cell>
        </row>
        <row r="42">
          <cell r="A42" t="str">
            <v>60</v>
          </cell>
          <cell r="C42">
            <v>40</v>
          </cell>
          <cell r="D42">
            <v>6</v>
          </cell>
          <cell r="F42">
            <v>17</v>
          </cell>
          <cell r="G42">
            <v>10</v>
          </cell>
          <cell r="H42">
            <v>3</v>
          </cell>
          <cell r="I42">
            <v>21</v>
          </cell>
          <cell r="J42">
            <v>9</v>
          </cell>
          <cell r="K42">
            <v>21</v>
          </cell>
          <cell r="L42">
            <v>23</v>
          </cell>
          <cell r="M42">
            <v>6</v>
          </cell>
          <cell r="O42">
            <v>41</v>
          </cell>
          <cell r="R42">
            <v>7</v>
          </cell>
          <cell r="S42">
            <v>8</v>
          </cell>
          <cell r="T42">
            <v>15</v>
          </cell>
          <cell r="U42">
            <v>3</v>
          </cell>
          <cell r="V42">
            <v>10</v>
          </cell>
          <cell r="W42">
            <v>19</v>
          </cell>
          <cell r="X42">
            <v>13</v>
          </cell>
          <cell r="Z42">
            <v>19</v>
          </cell>
          <cell r="AA42">
            <v>20</v>
          </cell>
          <cell r="AC42">
            <v>14</v>
          </cell>
          <cell r="AE42">
            <v>13</v>
          </cell>
          <cell r="AF42">
            <v>22</v>
          </cell>
          <cell r="AG42">
            <v>3</v>
          </cell>
          <cell r="AH42">
            <v>24</v>
          </cell>
          <cell r="AK42">
            <v>14</v>
          </cell>
          <cell r="AM42">
            <v>43</v>
          </cell>
          <cell r="AQ42">
            <v>23</v>
          </cell>
          <cell r="AR42">
            <v>9</v>
          </cell>
          <cell r="AS42">
            <v>16</v>
          </cell>
          <cell r="AT42">
            <v>15</v>
          </cell>
          <cell r="AU42">
            <v>18</v>
          </cell>
          <cell r="AV42">
            <v>36</v>
          </cell>
          <cell r="AY42">
            <v>12</v>
          </cell>
          <cell r="BB42">
            <v>19</v>
          </cell>
          <cell r="BD42">
            <v>1</v>
          </cell>
          <cell r="BE42">
            <v>83</v>
          </cell>
          <cell r="BF42">
            <v>41</v>
          </cell>
          <cell r="BI42">
            <v>23</v>
          </cell>
          <cell r="BN42">
            <v>59</v>
          </cell>
          <cell r="BO42">
            <v>18</v>
          </cell>
          <cell r="BQ42">
            <v>12</v>
          </cell>
          <cell r="BS42">
            <v>26</v>
          </cell>
          <cell r="BV42">
            <v>18</v>
          </cell>
          <cell r="BW42">
            <v>30</v>
          </cell>
          <cell r="BX42">
            <v>34</v>
          </cell>
          <cell r="BY42">
            <v>2</v>
          </cell>
          <cell r="CA42">
            <v>1</v>
          </cell>
          <cell r="CD42">
            <v>33</v>
          </cell>
          <cell r="CJ42">
            <v>46</v>
          </cell>
          <cell r="CK42">
            <v>4</v>
          </cell>
          <cell r="CL42">
            <v>1</v>
          </cell>
          <cell r="CM42">
            <v>7</v>
          </cell>
          <cell r="CN42">
            <v>12</v>
          </cell>
          <cell r="CO42">
            <v>7</v>
          </cell>
          <cell r="CP42">
            <v>10</v>
          </cell>
          <cell r="CQ42">
            <v>19</v>
          </cell>
          <cell r="CT42">
            <v>4</v>
          </cell>
          <cell r="CY42">
            <v>102</v>
          </cell>
          <cell r="DF42">
            <v>15</v>
          </cell>
          <cell r="DJ42">
            <v>9</v>
          </cell>
          <cell r="DK42">
            <v>3</v>
          </cell>
          <cell r="DL42">
            <v>35</v>
          </cell>
          <cell r="DM42">
            <v>13</v>
          </cell>
          <cell r="DN42">
            <v>1</v>
          </cell>
          <cell r="DO42">
            <v>33</v>
          </cell>
          <cell r="DP42">
            <v>20</v>
          </cell>
          <cell r="DU42">
            <v>21</v>
          </cell>
          <cell r="DV42">
            <v>4</v>
          </cell>
          <cell r="DW42">
            <v>3</v>
          </cell>
          <cell r="DX42">
            <v>12</v>
          </cell>
          <cell r="DY42">
            <v>2</v>
          </cell>
          <cell r="DZ42">
            <v>6</v>
          </cell>
          <cell r="EA42">
            <v>24</v>
          </cell>
          <cell r="EB42">
            <v>23</v>
          </cell>
          <cell r="ED42">
            <v>9</v>
          </cell>
          <cell r="EE42">
            <v>5</v>
          </cell>
          <cell r="EG42">
            <v>6</v>
          </cell>
          <cell r="EH42">
            <v>60</v>
          </cell>
          <cell r="EJ42">
            <v>12</v>
          </cell>
          <cell r="EK42">
            <v>22</v>
          </cell>
          <cell r="EL42">
            <v>9</v>
          </cell>
          <cell r="EM42">
            <v>11</v>
          </cell>
          <cell r="EN42">
            <v>33</v>
          </cell>
          <cell r="EO42">
            <v>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26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11</v>
          </cell>
          <cell r="L43">
            <v>11</v>
          </cell>
          <cell r="M43">
            <v>8</v>
          </cell>
          <cell r="O43">
            <v>25</v>
          </cell>
          <cell r="R43">
            <v>6</v>
          </cell>
          <cell r="S43">
            <v>8</v>
          </cell>
          <cell r="T43">
            <v>12</v>
          </cell>
          <cell r="U43">
            <v>3</v>
          </cell>
          <cell r="V43">
            <v>15</v>
          </cell>
          <cell r="W43">
            <v>6</v>
          </cell>
          <cell r="X43">
            <v>20</v>
          </cell>
          <cell r="Y43">
            <v>12</v>
          </cell>
          <cell r="Z43">
            <v>18</v>
          </cell>
          <cell r="AA43">
            <v>16</v>
          </cell>
          <cell r="AB43">
            <v>6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17</v>
          </cell>
          <cell r="AJ43">
            <v>4</v>
          </cell>
          <cell r="AK43">
            <v>19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5</v>
          </cell>
          <cell r="AS43">
            <v>5</v>
          </cell>
          <cell r="AT43">
            <v>11</v>
          </cell>
          <cell r="AU43">
            <v>5</v>
          </cell>
          <cell r="AV43">
            <v>18</v>
          </cell>
          <cell r="AY43">
            <v>14</v>
          </cell>
          <cell r="BB43">
            <v>9</v>
          </cell>
          <cell r="BD43">
            <v>17</v>
          </cell>
          <cell r="BE43">
            <v>86</v>
          </cell>
          <cell r="BF43">
            <v>18</v>
          </cell>
          <cell r="BG43">
            <v>2</v>
          </cell>
          <cell r="BI43">
            <v>4</v>
          </cell>
          <cell r="BJ43">
            <v>1</v>
          </cell>
          <cell r="BN43">
            <v>34</v>
          </cell>
          <cell r="BO43">
            <v>4</v>
          </cell>
          <cell r="BQ43">
            <v>9</v>
          </cell>
          <cell r="BS43">
            <v>17</v>
          </cell>
          <cell r="BV43">
            <v>30</v>
          </cell>
          <cell r="BW43">
            <v>23</v>
          </cell>
          <cell r="BX43">
            <v>12</v>
          </cell>
          <cell r="BY43">
            <v>25</v>
          </cell>
          <cell r="CA43">
            <v>1</v>
          </cell>
          <cell r="CB43">
            <v>1</v>
          </cell>
          <cell r="CD43">
            <v>35</v>
          </cell>
          <cell r="CJ43">
            <v>13</v>
          </cell>
          <cell r="CK43">
            <v>1</v>
          </cell>
          <cell r="CL43">
            <v>7</v>
          </cell>
          <cell r="CM43">
            <v>1</v>
          </cell>
          <cell r="CN43">
            <v>19</v>
          </cell>
          <cell r="CO43">
            <v>26</v>
          </cell>
          <cell r="CP43">
            <v>18</v>
          </cell>
          <cell r="CQ43">
            <v>8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28</v>
          </cell>
          <cell r="DP43">
            <v>27</v>
          </cell>
          <cell r="DU43">
            <v>9</v>
          </cell>
          <cell r="DV43">
            <v>4</v>
          </cell>
          <cell r="DW43">
            <v>9</v>
          </cell>
          <cell r="DX43">
            <v>6</v>
          </cell>
          <cell r="DY43">
            <v>18</v>
          </cell>
          <cell r="DZ43">
            <v>1</v>
          </cell>
          <cell r="EA43">
            <v>18</v>
          </cell>
          <cell r="EB43">
            <v>3</v>
          </cell>
          <cell r="ED43">
            <v>11</v>
          </cell>
          <cell r="EE43">
            <v>22</v>
          </cell>
          <cell r="EF43">
            <v>4</v>
          </cell>
          <cell r="EG43">
            <v>6</v>
          </cell>
          <cell r="EH43">
            <v>29</v>
          </cell>
          <cell r="EJ43">
            <v>9</v>
          </cell>
          <cell r="EK43">
            <v>10</v>
          </cell>
          <cell r="EL43">
            <v>8</v>
          </cell>
          <cell r="EM43">
            <v>12</v>
          </cell>
          <cell r="EN43">
            <v>30</v>
          </cell>
          <cell r="EO43">
            <v>10</v>
          </cell>
        </row>
        <row r="44">
          <cell r="A44" t="str">
            <v>62</v>
          </cell>
          <cell r="C44">
            <v>40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3</v>
          </cell>
          <cell r="L44">
            <v>11</v>
          </cell>
          <cell r="O44">
            <v>9</v>
          </cell>
          <cell r="R44">
            <v>6</v>
          </cell>
          <cell r="S44">
            <v>3</v>
          </cell>
          <cell r="T44">
            <v>1</v>
          </cell>
          <cell r="V44">
            <v>17</v>
          </cell>
          <cell r="W44">
            <v>1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3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5</v>
          </cell>
          <cell r="AM44">
            <v>15</v>
          </cell>
          <cell r="AQ44">
            <v>15</v>
          </cell>
          <cell r="AR44">
            <v>4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16</v>
          </cell>
          <cell r="BI44">
            <v>2</v>
          </cell>
          <cell r="BN44">
            <v>26</v>
          </cell>
          <cell r="BO44">
            <v>6</v>
          </cell>
          <cell r="BS44">
            <v>9</v>
          </cell>
          <cell r="BU44">
            <v>3</v>
          </cell>
          <cell r="BV44">
            <v>7</v>
          </cell>
          <cell r="BW44">
            <v>31</v>
          </cell>
          <cell r="BX44">
            <v>1</v>
          </cell>
          <cell r="CD44">
            <v>21</v>
          </cell>
          <cell r="CJ44">
            <v>5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13</v>
          </cell>
          <cell r="CT44">
            <v>10</v>
          </cell>
          <cell r="CY44">
            <v>2</v>
          </cell>
          <cell r="CZ44">
            <v>4</v>
          </cell>
          <cell r="DJ44">
            <v>26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9</v>
          </cell>
          <cell r="DS44">
            <v>3</v>
          </cell>
          <cell r="DV44">
            <v>5</v>
          </cell>
          <cell r="DW44">
            <v>16</v>
          </cell>
          <cell r="DX44">
            <v>12</v>
          </cell>
          <cell r="DY44">
            <v>1</v>
          </cell>
          <cell r="DZ44">
            <v>2</v>
          </cell>
          <cell r="EA44">
            <v>8</v>
          </cell>
          <cell r="EB44">
            <v>2</v>
          </cell>
          <cell r="EE44">
            <v>1</v>
          </cell>
          <cell r="EH44">
            <v>25</v>
          </cell>
          <cell r="EJ44">
            <v>31</v>
          </cell>
          <cell r="EK44">
            <v>11</v>
          </cell>
          <cell r="EL44">
            <v>1</v>
          </cell>
          <cell r="EN44">
            <v>9</v>
          </cell>
          <cell r="EO44">
            <v>1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8</v>
          </cell>
          <cell r="G45">
            <v>7</v>
          </cell>
          <cell r="H45">
            <v>9</v>
          </cell>
          <cell r="I45">
            <v>20</v>
          </cell>
          <cell r="K45">
            <v>8</v>
          </cell>
          <cell r="L45">
            <v>19</v>
          </cell>
          <cell r="M45">
            <v>5</v>
          </cell>
          <cell r="O45">
            <v>27</v>
          </cell>
          <cell r="R45">
            <v>14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9</v>
          </cell>
          <cell r="X45">
            <v>18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22</v>
          </cell>
          <cell r="AE45">
            <v>1</v>
          </cell>
          <cell r="AF45">
            <v>7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31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11</v>
          </cell>
          <cell r="BN45">
            <v>29</v>
          </cell>
          <cell r="BO45">
            <v>4</v>
          </cell>
          <cell r="BS45">
            <v>41</v>
          </cell>
          <cell r="BV45">
            <v>1</v>
          </cell>
          <cell r="BW45">
            <v>36</v>
          </cell>
          <cell r="BY45">
            <v>14</v>
          </cell>
          <cell r="CA45">
            <v>1</v>
          </cell>
          <cell r="CD45">
            <v>10</v>
          </cell>
          <cell r="CJ45">
            <v>34</v>
          </cell>
          <cell r="CK45">
            <v>3</v>
          </cell>
          <cell r="CM45">
            <v>8</v>
          </cell>
          <cell r="CN45">
            <v>56</v>
          </cell>
          <cell r="CO45">
            <v>10</v>
          </cell>
          <cell r="CP45">
            <v>11</v>
          </cell>
          <cell r="CQ45">
            <v>14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26</v>
          </cell>
          <cell r="DU45">
            <v>8</v>
          </cell>
          <cell r="DW45">
            <v>16</v>
          </cell>
          <cell r="DY45">
            <v>27</v>
          </cell>
          <cell r="DZ45">
            <v>1</v>
          </cell>
          <cell r="EA45">
            <v>27</v>
          </cell>
          <cell r="EB45">
            <v>5</v>
          </cell>
          <cell r="ED45">
            <v>1</v>
          </cell>
          <cell r="EE45">
            <v>6</v>
          </cell>
          <cell r="EF45">
            <v>1</v>
          </cell>
          <cell r="EG45">
            <v>4</v>
          </cell>
          <cell r="EH45">
            <v>57</v>
          </cell>
          <cell r="EJ45">
            <v>17</v>
          </cell>
          <cell r="EK45">
            <v>7</v>
          </cell>
          <cell r="EL45">
            <v>22</v>
          </cell>
          <cell r="EM45">
            <v>1</v>
          </cell>
          <cell r="EN45">
            <v>22</v>
          </cell>
          <cell r="EO45">
            <v>6</v>
          </cell>
        </row>
        <row r="46">
          <cell r="A46" t="str">
            <v>64</v>
          </cell>
          <cell r="C46">
            <v>32</v>
          </cell>
          <cell r="F46">
            <v>11</v>
          </cell>
          <cell r="G46">
            <v>10</v>
          </cell>
          <cell r="H46">
            <v>7</v>
          </cell>
          <cell r="I46">
            <v>3</v>
          </cell>
          <cell r="L46">
            <v>7</v>
          </cell>
          <cell r="O46">
            <v>29</v>
          </cell>
          <cell r="R46">
            <v>16</v>
          </cell>
          <cell r="T46">
            <v>27</v>
          </cell>
          <cell r="V46">
            <v>2</v>
          </cell>
          <cell r="W46">
            <v>2</v>
          </cell>
          <cell r="X46">
            <v>21</v>
          </cell>
          <cell r="Z46">
            <v>11</v>
          </cell>
          <cell r="AA46">
            <v>1</v>
          </cell>
          <cell r="AB46">
            <v>13</v>
          </cell>
          <cell r="AC46">
            <v>7</v>
          </cell>
          <cell r="AF46">
            <v>8</v>
          </cell>
          <cell r="AG46">
            <v>8</v>
          </cell>
          <cell r="AH46">
            <v>14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9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4</v>
          </cell>
          <cell r="BB46">
            <v>11</v>
          </cell>
          <cell r="BD46">
            <v>7</v>
          </cell>
          <cell r="BE46">
            <v>31</v>
          </cell>
          <cell r="BF46">
            <v>36</v>
          </cell>
          <cell r="BJ46">
            <v>5</v>
          </cell>
          <cell r="BN46">
            <v>7</v>
          </cell>
          <cell r="BR46">
            <v>2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14</v>
          </cell>
          <cell r="CC46">
            <v>2</v>
          </cell>
          <cell r="CD46">
            <v>9</v>
          </cell>
          <cell r="CI46">
            <v>5</v>
          </cell>
          <cell r="CJ46">
            <v>37</v>
          </cell>
          <cell r="CK46">
            <v>25</v>
          </cell>
          <cell r="CN46">
            <v>27</v>
          </cell>
          <cell r="CO46">
            <v>12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5</v>
          </cell>
          <cell r="DN46">
            <v>2</v>
          </cell>
          <cell r="DO46">
            <v>21</v>
          </cell>
          <cell r="DP46">
            <v>21</v>
          </cell>
          <cell r="DW46">
            <v>19</v>
          </cell>
          <cell r="DY46">
            <v>3</v>
          </cell>
          <cell r="EA46">
            <v>26</v>
          </cell>
          <cell r="EE46">
            <v>4</v>
          </cell>
          <cell r="EH46">
            <v>38</v>
          </cell>
          <cell r="EJ46">
            <v>1</v>
          </cell>
          <cell r="EK46">
            <v>11</v>
          </cell>
          <cell r="EL46">
            <v>10</v>
          </cell>
          <cell r="EO46">
            <v>4</v>
          </cell>
        </row>
        <row r="47">
          <cell r="A47" t="str">
            <v>65</v>
          </cell>
          <cell r="C47">
            <v>45</v>
          </cell>
          <cell r="E47">
            <v>1</v>
          </cell>
          <cell r="F47">
            <v>3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22</v>
          </cell>
          <cell r="AF47">
            <v>1</v>
          </cell>
          <cell r="AG47">
            <v>1</v>
          </cell>
          <cell r="AH47">
            <v>10</v>
          </cell>
          <cell r="AI47">
            <v>1</v>
          </cell>
          <cell r="AK47">
            <v>9</v>
          </cell>
          <cell r="AM47">
            <v>20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24</v>
          </cell>
          <cell r="AW47">
            <v>10</v>
          </cell>
          <cell r="BB47">
            <v>8</v>
          </cell>
          <cell r="BD47">
            <v>6</v>
          </cell>
          <cell r="BE47">
            <v>26</v>
          </cell>
          <cell r="BF47">
            <v>41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9</v>
          </cell>
          <cell r="BY47">
            <v>1</v>
          </cell>
          <cell r="CA47">
            <v>1</v>
          </cell>
          <cell r="CD47">
            <v>6</v>
          </cell>
          <cell r="CI47">
            <v>18</v>
          </cell>
          <cell r="CJ47">
            <v>83</v>
          </cell>
          <cell r="CK47">
            <v>48</v>
          </cell>
          <cell r="CN47">
            <v>47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W47">
            <v>8</v>
          </cell>
          <cell r="DY47">
            <v>2</v>
          </cell>
          <cell r="EA47">
            <v>25</v>
          </cell>
          <cell r="EE47">
            <v>2</v>
          </cell>
          <cell r="EH47">
            <v>35</v>
          </cell>
          <cell r="EL47">
            <v>14</v>
          </cell>
          <cell r="EO47">
            <v>22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7</v>
          </cell>
          <cell r="L48">
            <v>10</v>
          </cell>
          <cell r="N48">
            <v>1</v>
          </cell>
          <cell r="O48">
            <v>26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12</v>
          </cell>
          <cell r="AI48">
            <v>2</v>
          </cell>
          <cell r="AK48">
            <v>1</v>
          </cell>
          <cell r="AM48">
            <v>8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21</v>
          </cell>
          <cell r="BJ48">
            <v>1</v>
          </cell>
          <cell r="BN48">
            <v>2</v>
          </cell>
          <cell r="BR48">
            <v>1</v>
          </cell>
          <cell r="BS48">
            <v>17</v>
          </cell>
          <cell r="BV48">
            <v>3</v>
          </cell>
          <cell r="BW48">
            <v>15</v>
          </cell>
          <cell r="BY48">
            <v>20</v>
          </cell>
          <cell r="CC48">
            <v>1</v>
          </cell>
          <cell r="CD48">
            <v>6</v>
          </cell>
          <cell r="CI48">
            <v>3</v>
          </cell>
          <cell r="CJ48">
            <v>55</v>
          </cell>
          <cell r="CK48">
            <v>29</v>
          </cell>
          <cell r="CN48">
            <v>19</v>
          </cell>
          <cell r="CO48">
            <v>8</v>
          </cell>
          <cell r="CP48">
            <v>6</v>
          </cell>
          <cell r="CQ48">
            <v>1</v>
          </cell>
          <cell r="CX48">
            <v>1</v>
          </cell>
          <cell r="DJ48">
            <v>1</v>
          </cell>
          <cell r="DK48">
            <v>7</v>
          </cell>
          <cell r="DL48">
            <v>15</v>
          </cell>
          <cell r="DO48">
            <v>7</v>
          </cell>
          <cell r="DP48">
            <v>11</v>
          </cell>
          <cell r="DW48">
            <v>12</v>
          </cell>
          <cell r="DY48">
            <v>2</v>
          </cell>
          <cell r="EA48">
            <v>11</v>
          </cell>
          <cell r="EE48">
            <v>1</v>
          </cell>
          <cell r="EH48">
            <v>24</v>
          </cell>
          <cell r="EJ48">
            <v>2</v>
          </cell>
          <cell r="EL48">
            <v>19</v>
          </cell>
          <cell r="EO48">
            <v>2</v>
          </cell>
        </row>
        <row r="49">
          <cell r="A49" t="str">
            <v>67</v>
          </cell>
          <cell r="C49">
            <v>60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1</v>
          </cell>
          <cell r="O49">
            <v>15</v>
          </cell>
          <cell r="R49">
            <v>1</v>
          </cell>
          <cell r="T49">
            <v>10</v>
          </cell>
          <cell r="V49">
            <v>2</v>
          </cell>
          <cell r="X49">
            <v>6</v>
          </cell>
          <cell r="AA49">
            <v>4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7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17</v>
          </cell>
          <cell r="BF49">
            <v>51</v>
          </cell>
          <cell r="BJ49">
            <v>1</v>
          </cell>
          <cell r="BS49">
            <v>29</v>
          </cell>
          <cell r="BT49">
            <v>6</v>
          </cell>
          <cell r="BW49">
            <v>7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36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DA49">
            <v>1</v>
          </cell>
          <cell r="DG49">
            <v>2</v>
          </cell>
          <cell r="DJ49">
            <v>10</v>
          </cell>
          <cell r="DK49">
            <v>10</v>
          </cell>
          <cell r="DL49">
            <v>8</v>
          </cell>
          <cell r="DN49">
            <v>1</v>
          </cell>
          <cell r="DO49">
            <v>2</v>
          </cell>
          <cell r="DP49">
            <v>19</v>
          </cell>
          <cell r="DW49">
            <v>9</v>
          </cell>
          <cell r="DY49">
            <v>2</v>
          </cell>
          <cell r="EA49">
            <v>7</v>
          </cell>
          <cell r="EE49">
            <v>4</v>
          </cell>
          <cell r="EG49">
            <v>1</v>
          </cell>
          <cell r="EH49">
            <v>26</v>
          </cell>
          <cell r="EL49">
            <v>9</v>
          </cell>
          <cell r="EO49">
            <v>1</v>
          </cell>
        </row>
        <row r="50">
          <cell r="A50" t="str">
            <v>68</v>
          </cell>
          <cell r="C50">
            <v>12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4</v>
          </cell>
          <cell r="L50">
            <v>4</v>
          </cell>
          <cell r="O50">
            <v>18</v>
          </cell>
          <cell r="T50">
            <v>7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4</v>
          </cell>
          <cell r="AU50">
            <v>2</v>
          </cell>
          <cell r="AV50">
            <v>15</v>
          </cell>
          <cell r="BD50">
            <v>1</v>
          </cell>
          <cell r="BE50">
            <v>44</v>
          </cell>
          <cell r="BF50">
            <v>4</v>
          </cell>
          <cell r="BJ50">
            <v>1</v>
          </cell>
          <cell r="BN50">
            <v>1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33</v>
          </cell>
          <cell r="CK50">
            <v>9</v>
          </cell>
          <cell r="CN50">
            <v>3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Y50">
            <v>6</v>
          </cell>
          <cell r="EA50">
            <v>3</v>
          </cell>
          <cell r="EH50">
            <v>11</v>
          </cell>
          <cell r="EJ50">
            <v>27</v>
          </cell>
          <cell r="EL50">
            <v>6</v>
          </cell>
        </row>
        <row r="51">
          <cell r="A51" t="str">
            <v>69</v>
          </cell>
          <cell r="C51">
            <v>34</v>
          </cell>
          <cell r="F51">
            <v>6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2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5</v>
          </cell>
          <cell r="BF51">
            <v>8</v>
          </cell>
          <cell r="BG51">
            <v>1</v>
          </cell>
          <cell r="BR51">
            <v>1</v>
          </cell>
          <cell r="BS51">
            <v>6</v>
          </cell>
          <cell r="BW51">
            <v>3</v>
          </cell>
          <cell r="BY51">
            <v>5</v>
          </cell>
          <cell r="CD51">
            <v>1</v>
          </cell>
          <cell r="CI51">
            <v>8</v>
          </cell>
          <cell r="CJ51">
            <v>27</v>
          </cell>
          <cell r="CK51">
            <v>6</v>
          </cell>
          <cell r="CL51">
            <v>2</v>
          </cell>
          <cell r="CM51">
            <v>7</v>
          </cell>
          <cell r="CN51">
            <v>12</v>
          </cell>
          <cell r="CO51">
            <v>1</v>
          </cell>
          <cell r="CP51">
            <v>10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W51">
            <v>11</v>
          </cell>
          <cell r="DY51">
            <v>3</v>
          </cell>
          <cell r="EA51">
            <v>15</v>
          </cell>
          <cell r="EG51">
            <v>5</v>
          </cell>
          <cell r="EH51">
            <v>10</v>
          </cell>
          <cell r="EL51">
            <v>9</v>
          </cell>
        </row>
        <row r="52">
          <cell r="A52" t="str">
            <v>70</v>
          </cell>
          <cell r="C52">
            <v>19</v>
          </cell>
          <cell r="F52">
            <v>13</v>
          </cell>
          <cell r="H52">
            <v>12</v>
          </cell>
          <cell r="I52">
            <v>16</v>
          </cell>
          <cell r="J52">
            <v>1</v>
          </cell>
          <cell r="L52">
            <v>5</v>
          </cell>
          <cell r="O52">
            <v>12</v>
          </cell>
          <cell r="P52">
            <v>3</v>
          </cell>
          <cell r="T52">
            <v>9</v>
          </cell>
          <cell r="V52">
            <v>1</v>
          </cell>
          <cell r="X52">
            <v>14</v>
          </cell>
          <cell r="Z52">
            <v>13</v>
          </cell>
          <cell r="AC52">
            <v>9</v>
          </cell>
          <cell r="AG52">
            <v>1</v>
          </cell>
          <cell r="AH52">
            <v>6</v>
          </cell>
          <cell r="AK52">
            <v>1</v>
          </cell>
          <cell r="AM52">
            <v>5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19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7</v>
          </cell>
          <cell r="BT52">
            <v>6</v>
          </cell>
          <cell r="BV52">
            <v>4</v>
          </cell>
          <cell r="BW52">
            <v>30</v>
          </cell>
          <cell r="BY52">
            <v>2</v>
          </cell>
          <cell r="CD52">
            <v>5</v>
          </cell>
          <cell r="CE52">
            <v>1</v>
          </cell>
          <cell r="CH52">
            <v>3</v>
          </cell>
          <cell r="CI52">
            <v>13</v>
          </cell>
          <cell r="CJ52">
            <v>1</v>
          </cell>
          <cell r="CK52">
            <v>1</v>
          </cell>
          <cell r="CL52">
            <v>23</v>
          </cell>
          <cell r="CM52">
            <v>15</v>
          </cell>
          <cell r="CN52">
            <v>2</v>
          </cell>
          <cell r="CO52">
            <v>20</v>
          </cell>
          <cell r="CP52">
            <v>11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4</v>
          </cell>
          <cell r="DQ52">
            <v>10</v>
          </cell>
          <cell r="DW52">
            <v>23</v>
          </cell>
          <cell r="DY52">
            <v>3</v>
          </cell>
          <cell r="EA52">
            <v>9</v>
          </cell>
          <cell r="EB52">
            <v>1</v>
          </cell>
          <cell r="EC52">
            <v>2</v>
          </cell>
          <cell r="EG52">
            <v>24</v>
          </cell>
          <cell r="EL52">
            <v>4</v>
          </cell>
          <cell r="EN52">
            <v>2</v>
          </cell>
          <cell r="EO52">
            <v>1</v>
          </cell>
        </row>
        <row r="53">
          <cell r="A53" t="str">
            <v>71</v>
          </cell>
          <cell r="C53">
            <v>23</v>
          </cell>
          <cell r="F53">
            <v>5</v>
          </cell>
          <cell r="G53">
            <v>3</v>
          </cell>
          <cell r="H53">
            <v>3</v>
          </cell>
          <cell r="I53">
            <v>5</v>
          </cell>
          <cell r="J53">
            <v>9</v>
          </cell>
          <cell r="L53">
            <v>9</v>
          </cell>
          <cell r="O53">
            <v>5</v>
          </cell>
          <cell r="P53">
            <v>33</v>
          </cell>
          <cell r="V53">
            <v>2</v>
          </cell>
          <cell r="X53">
            <v>2</v>
          </cell>
          <cell r="Z53">
            <v>4</v>
          </cell>
          <cell r="AA53">
            <v>3</v>
          </cell>
          <cell r="AB53">
            <v>1</v>
          </cell>
          <cell r="AC53">
            <v>8</v>
          </cell>
          <cell r="AF53">
            <v>5</v>
          </cell>
          <cell r="AG53">
            <v>3</v>
          </cell>
          <cell r="AH53">
            <v>12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1</v>
          </cell>
          <cell r="AW53">
            <v>1</v>
          </cell>
          <cell r="AX53">
            <v>29</v>
          </cell>
          <cell r="BB53">
            <v>2</v>
          </cell>
          <cell r="BE53">
            <v>36</v>
          </cell>
          <cell r="BF53">
            <v>4</v>
          </cell>
          <cell r="BG53">
            <v>10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4</v>
          </cell>
          <cell r="BR53">
            <v>1</v>
          </cell>
          <cell r="BS53">
            <v>2</v>
          </cell>
          <cell r="BT53">
            <v>7</v>
          </cell>
          <cell r="BV53">
            <v>6</v>
          </cell>
          <cell r="BW53">
            <v>9</v>
          </cell>
          <cell r="BY53">
            <v>20</v>
          </cell>
          <cell r="CA53">
            <v>1</v>
          </cell>
          <cell r="CB53">
            <v>1</v>
          </cell>
          <cell r="CD53">
            <v>3</v>
          </cell>
          <cell r="CE53">
            <v>4</v>
          </cell>
          <cell r="CF53">
            <v>5</v>
          </cell>
          <cell r="CG53">
            <v>12</v>
          </cell>
          <cell r="CH53">
            <v>15</v>
          </cell>
          <cell r="CI53">
            <v>7</v>
          </cell>
          <cell r="CJ53">
            <v>1</v>
          </cell>
          <cell r="CK53">
            <v>3</v>
          </cell>
          <cell r="CL53">
            <v>27</v>
          </cell>
          <cell r="CM53">
            <v>12</v>
          </cell>
          <cell r="CN53">
            <v>2</v>
          </cell>
          <cell r="CO53">
            <v>6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2</v>
          </cell>
          <cell r="DL53">
            <v>10</v>
          </cell>
          <cell r="DO53">
            <v>15</v>
          </cell>
          <cell r="DP53">
            <v>10</v>
          </cell>
          <cell r="DQ53">
            <v>10</v>
          </cell>
          <cell r="DT53">
            <v>1</v>
          </cell>
          <cell r="DW53">
            <v>1</v>
          </cell>
          <cell r="DY53">
            <v>4</v>
          </cell>
          <cell r="EA53">
            <v>17</v>
          </cell>
          <cell r="EE53">
            <v>10</v>
          </cell>
          <cell r="EF53">
            <v>4</v>
          </cell>
          <cell r="EG53">
            <v>7</v>
          </cell>
          <cell r="EH53">
            <v>22</v>
          </cell>
          <cell r="EJ53">
            <v>1</v>
          </cell>
          <cell r="EK53">
            <v>1</v>
          </cell>
          <cell r="EL53">
            <v>9</v>
          </cell>
          <cell r="EM53">
            <v>2</v>
          </cell>
          <cell r="EN53">
            <v>9</v>
          </cell>
          <cell r="EO53">
            <v>4</v>
          </cell>
        </row>
        <row r="54">
          <cell r="A54" t="str">
            <v>72</v>
          </cell>
          <cell r="C54">
            <v>1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X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1</v>
          </cell>
          <cell r="BY54">
            <v>2</v>
          </cell>
          <cell r="CD54">
            <v>1</v>
          </cell>
          <cell r="CE54">
            <v>2</v>
          </cell>
          <cell r="CH54">
            <v>1</v>
          </cell>
          <cell r="CI54">
            <v>2</v>
          </cell>
          <cell r="CJ54">
            <v>1</v>
          </cell>
          <cell r="CK54">
            <v>2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A54">
            <v>4</v>
          </cell>
          <cell r="EE54">
            <v>1</v>
          </cell>
          <cell r="EL54">
            <v>1</v>
          </cell>
          <cell r="EM54">
            <v>1</v>
          </cell>
          <cell r="EO54">
            <v>1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3</v>
          </cell>
          <cell r="BY55">
            <v>1</v>
          </cell>
          <cell r="CH55">
            <v>1</v>
          </cell>
          <cell r="DJ55">
            <v>2</v>
          </cell>
          <cell r="DK55">
            <v>4</v>
          </cell>
          <cell r="DQ55">
            <v>3</v>
          </cell>
          <cell r="EG55">
            <v>4</v>
          </cell>
        </row>
        <row r="56">
          <cell r="A56" t="str">
            <v>74</v>
          </cell>
          <cell r="C56">
            <v>29</v>
          </cell>
          <cell r="E56">
            <v>3</v>
          </cell>
          <cell r="F56">
            <v>11</v>
          </cell>
          <cell r="H56">
            <v>8</v>
          </cell>
          <cell r="I56">
            <v>10</v>
          </cell>
          <cell r="J56">
            <v>5</v>
          </cell>
          <cell r="L56">
            <v>15</v>
          </cell>
          <cell r="O56">
            <v>15</v>
          </cell>
          <cell r="T56">
            <v>9</v>
          </cell>
          <cell r="W56">
            <v>2</v>
          </cell>
          <cell r="X56">
            <v>21</v>
          </cell>
          <cell r="Z56">
            <v>1</v>
          </cell>
          <cell r="AA56">
            <v>5</v>
          </cell>
          <cell r="AC56">
            <v>17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10</v>
          </cell>
          <cell r="AU56">
            <v>6</v>
          </cell>
          <cell r="AW56">
            <v>25</v>
          </cell>
          <cell r="BB56">
            <v>11</v>
          </cell>
          <cell r="BD56">
            <v>4</v>
          </cell>
          <cell r="BE56">
            <v>18</v>
          </cell>
          <cell r="BF56">
            <v>30</v>
          </cell>
          <cell r="BO56">
            <v>4</v>
          </cell>
          <cell r="BR56">
            <v>19</v>
          </cell>
          <cell r="BS56">
            <v>1</v>
          </cell>
          <cell r="BW56">
            <v>16</v>
          </cell>
          <cell r="BY56">
            <v>22</v>
          </cell>
          <cell r="CD56">
            <v>16</v>
          </cell>
          <cell r="CH56">
            <v>1</v>
          </cell>
          <cell r="CI56">
            <v>9</v>
          </cell>
          <cell r="CM56">
            <v>25</v>
          </cell>
          <cell r="CN56">
            <v>21</v>
          </cell>
          <cell r="CO56">
            <v>14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19</v>
          </cell>
          <cell r="DN56">
            <v>1</v>
          </cell>
          <cell r="DO56">
            <v>14</v>
          </cell>
          <cell r="DQ56">
            <v>25</v>
          </cell>
          <cell r="DR56">
            <v>1</v>
          </cell>
          <cell r="DW56">
            <v>17</v>
          </cell>
          <cell r="DY56">
            <v>6</v>
          </cell>
          <cell r="EA56">
            <v>14</v>
          </cell>
          <cell r="EE56">
            <v>12</v>
          </cell>
          <cell r="EG56">
            <v>2</v>
          </cell>
          <cell r="EH56">
            <v>25</v>
          </cell>
          <cell r="EN56">
            <v>6</v>
          </cell>
          <cell r="EO56">
            <v>4</v>
          </cell>
        </row>
        <row r="57">
          <cell r="A57" t="str">
            <v>76</v>
          </cell>
          <cell r="BE57">
            <v>4</v>
          </cell>
          <cell r="EA57">
            <v>9</v>
          </cell>
        </row>
        <row r="58">
          <cell r="A58" t="str">
            <v>77</v>
          </cell>
          <cell r="EA58">
            <v>7</v>
          </cell>
        </row>
        <row r="59">
          <cell r="A59" t="str">
            <v>85</v>
          </cell>
          <cell r="C59">
            <v>20</v>
          </cell>
          <cell r="F59">
            <v>7</v>
          </cell>
          <cell r="G59">
            <v>7</v>
          </cell>
          <cell r="L59">
            <v>7</v>
          </cell>
          <cell r="O59">
            <v>21</v>
          </cell>
          <cell r="T59">
            <v>1</v>
          </cell>
          <cell r="X59">
            <v>8</v>
          </cell>
          <cell r="AB59">
            <v>18</v>
          </cell>
          <cell r="AH59">
            <v>9</v>
          </cell>
          <cell r="AM59">
            <v>11</v>
          </cell>
          <cell r="AW59">
            <v>23</v>
          </cell>
          <cell r="BB59">
            <v>8</v>
          </cell>
          <cell r="BE59">
            <v>15</v>
          </cell>
          <cell r="BF59">
            <v>22</v>
          </cell>
          <cell r="BR59">
            <v>33</v>
          </cell>
          <cell r="BW59">
            <v>15</v>
          </cell>
          <cell r="CI59">
            <v>37</v>
          </cell>
          <cell r="CN59">
            <v>42</v>
          </cell>
          <cell r="CQ59">
            <v>1</v>
          </cell>
          <cell r="DL59">
            <v>4</v>
          </cell>
          <cell r="DO59">
            <v>8</v>
          </cell>
          <cell r="DP59">
            <v>9</v>
          </cell>
          <cell r="DW59">
            <v>10</v>
          </cell>
          <cell r="EA59">
            <v>19</v>
          </cell>
          <cell r="EH59">
            <v>11</v>
          </cell>
          <cell r="EL59">
            <v>14</v>
          </cell>
        </row>
        <row r="60">
          <cell r="A60" t="str">
            <v>86</v>
          </cell>
          <cell r="C60">
            <v>25</v>
          </cell>
          <cell r="F60">
            <v>7</v>
          </cell>
          <cell r="G60">
            <v>9</v>
          </cell>
          <cell r="L60">
            <v>8</v>
          </cell>
          <cell r="O60">
            <v>29</v>
          </cell>
          <cell r="X60">
            <v>14</v>
          </cell>
          <cell r="AB60">
            <v>20</v>
          </cell>
          <cell r="AH60">
            <v>8</v>
          </cell>
          <cell r="AK60">
            <v>1</v>
          </cell>
          <cell r="AM60">
            <v>12</v>
          </cell>
          <cell r="AV60">
            <v>1</v>
          </cell>
          <cell r="AW60">
            <v>25</v>
          </cell>
          <cell r="BB60">
            <v>10</v>
          </cell>
          <cell r="BD60">
            <v>2</v>
          </cell>
          <cell r="BE60">
            <v>20</v>
          </cell>
          <cell r="BF60">
            <v>25</v>
          </cell>
          <cell r="BR60">
            <v>36</v>
          </cell>
          <cell r="BW60">
            <v>13</v>
          </cell>
          <cell r="CI60">
            <v>47</v>
          </cell>
          <cell r="CN60">
            <v>40</v>
          </cell>
          <cell r="CP60">
            <v>2</v>
          </cell>
          <cell r="DL60">
            <v>11</v>
          </cell>
          <cell r="DO60">
            <v>14</v>
          </cell>
          <cell r="DP60">
            <v>14</v>
          </cell>
          <cell r="DW60">
            <v>11</v>
          </cell>
          <cell r="EA60">
            <v>19</v>
          </cell>
          <cell r="EH60">
            <v>18</v>
          </cell>
          <cell r="EL60">
            <v>13</v>
          </cell>
        </row>
        <row r="61">
          <cell r="A61" t="str">
            <v>87</v>
          </cell>
          <cell r="C61">
            <v>26</v>
          </cell>
          <cell r="F61">
            <v>11</v>
          </cell>
          <cell r="G61">
            <v>10</v>
          </cell>
          <cell r="L61">
            <v>5</v>
          </cell>
          <cell r="O61">
            <v>24</v>
          </cell>
          <cell r="X61">
            <v>9</v>
          </cell>
          <cell r="AB61">
            <v>12</v>
          </cell>
          <cell r="AH61">
            <v>8</v>
          </cell>
          <cell r="AM61">
            <v>12</v>
          </cell>
          <cell r="AV61">
            <v>1</v>
          </cell>
          <cell r="AW61">
            <v>34</v>
          </cell>
          <cell r="BB61">
            <v>8</v>
          </cell>
          <cell r="BE61">
            <v>14</v>
          </cell>
          <cell r="BF61">
            <v>19</v>
          </cell>
          <cell r="BR61">
            <v>31</v>
          </cell>
          <cell r="BW61">
            <v>11</v>
          </cell>
          <cell r="CI61">
            <v>43</v>
          </cell>
          <cell r="CN61">
            <v>41</v>
          </cell>
          <cell r="CO61">
            <v>1</v>
          </cell>
          <cell r="CQ61">
            <v>1</v>
          </cell>
          <cell r="DL61">
            <v>8</v>
          </cell>
          <cell r="DO61">
            <v>9</v>
          </cell>
          <cell r="DP61">
            <v>10</v>
          </cell>
          <cell r="DW61">
            <v>7</v>
          </cell>
          <cell r="EA61">
            <v>11</v>
          </cell>
          <cell r="EH61">
            <v>15</v>
          </cell>
          <cell r="EL61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historique MCF 2005-2013"/>
      <sheetName val="historique PR 2005-2013"/>
      <sheetName val="OR_Qualif PR 2008-2013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multiples qualifs MCF et PR"/>
      <sheetName val="non candidats"/>
      <sheetName val="qualif &amp; non conc"/>
      <sheetName val="qualif non conc postes"/>
      <sheetName val="2009"/>
      <sheetName val="BILAN_2009"/>
      <sheetName val="Nomenclature C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0066"/>
  </sheetPr>
  <dimension ref="A1:AA56"/>
  <sheetViews>
    <sheetView showZeros="0" tabSelected="1" zoomScaleNormal="100" workbookViewId="0">
      <selection activeCell="L16" sqref="L16"/>
    </sheetView>
  </sheetViews>
  <sheetFormatPr baseColWidth="10" defaultRowHeight="12.75" x14ac:dyDescent="0.2"/>
  <sheetData>
    <row r="1" spans="1:27" ht="20.25" x14ac:dyDescent="0.3">
      <c r="A1" s="1"/>
      <c r="B1" s="2"/>
      <c r="C1" s="3"/>
      <c r="D1" s="3"/>
      <c r="E1" s="3"/>
      <c r="F1" s="4"/>
      <c r="G1" s="4"/>
      <c r="H1" s="4"/>
      <c r="I1" s="1019"/>
      <c r="J1" s="1019"/>
    </row>
    <row r="5" spans="1:27" x14ac:dyDescent="0.2">
      <c r="E5" s="428"/>
    </row>
    <row r="6" spans="1:27" x14ac:dyDescent="0.2">
      <c r="E6" s="428"/>
      <c r="M6" s="152"/>
    </row>
    <row r="9" spans="1:27" x14ac:dyDescent="0.2">
      <c r="AA9">
        <f>Z9/11</f>
        <v>0</v>
      </c>
    </row>
    <row r="10" spans="1:27" x14ac:dyDescent="0.2">
      <c r="AA10">
        <f>Z10/11</f>
        <v>0</v>
      </c>
    </row>
    <row r="16" spans="1:27" ht="27.6" customHeight="1" x14ac:dyDescent="0.45">
      <c r="A16" s="1020" t="str">
        <f>'fiche technique'!B3</f>
        <v>Campagne de qualification pour l'année 2021</v>
      </c>
      <c r="B16" s="1020"/>
      <c r="C16" s="1020"/>
      <c r="D16" s="1020"/>
      <c r="E16" s="1020"/>
      <c r="F16" s="1020"/>
      <c r="G16" s="1020"/>
      <c r="H16" s="1020"/>
      <c r="I16" s="1020"/>
      <c r="J16" s="1020"/>
    </row>
    <row r="19" spans="2:15" x14ac:dyDescent="0.2">
      <c r="O19" s="427"/>
    </row>
    <row r="20" spans="2:15" x14ac:dyDescent="0.2">
      <c r="O20" s="427"/>
    </row>
    <row r="21" spans="2:15" x14ac:dyDescent="0.2">
      <c r="O21" s="427"/>
    </row>
    <row r="22" spans="2:15" x14ac:dyDescent="0.2">
      <c r="O22" s="427"/>
    </row>
    <row r="23" spans="2:15" x14ac:dyDescent="0.2">
      <c r="O23" s="427"/>
    </row>
    <row r="24" spans="2:15" x14ac:dyDescent="0.2">
      <c r="B24" s="5"/>
      <c r="C24" s="5"/>
      <c r="D24" s="5"/>
      <c r="E24" s="5"/>
      <c r="F24" s="5"/>
      <c r="G24" s="5"/>
      <c r="H24" s="5"/>
      <c r="I24" s="5"/>
      <c r="J24" s="5"/>
      <c r="O24" s="427"/>
    </row>
    <row r="25" spans="2:15" x14ac:dyDescent="0.2">
      <c r="B25" s="5"/>
      <c r="C25" s="5"/>
      <c r="D25" s="5"/>
      <c r="E25" s="5"/>
      <c r="F25" s="5"/>
      <c r="G25" s="5"/>
      <c r="H25" s="5"/>
      <c r="I25" s="5"/>
      <c r="J25" s="5"/>
      <c r="O25" s="427"/>
    </row>
    <row r="26" spans="2:15" x14ac:dyDescent="0.2">
      <c r="O26" s="427"/>
    </row>
    <row r="27" spans="2:15" x14ac:dyDescent="0.2">
      <c r="O27" s="427"/>
    </row>
    <row r="28" spans="2:15" x14ac:dyDescent="0.2">
      <c r="O28" s="209"/>
    </row>
    <row r="29" spans="2:15" x14ac:dyDescent="0.2">
      <c r="O29" s="209"/>
    </row>
    <row r="34" spans="1:10" ht="33" x14ac:dyDescent="0.2">
      <c r="A34" s="1021" t="s">
        <v>1</v>
      </c>
      <c r="B34" s="1021"/>
      <c r="C34" s="1021"/>
      <c r="D34" s="1021"/>
      <c r="E34" s="1021"/>
      <c r="F34" s="1021"/>
      <c r="G34" s="1021"/>
      <c r="H34" s="1021"/>
      <c r="I34" s="1021"/>
      <c r="J34" s="1021"/>
    </row>
    <row r="35" spans="1:10" ht="33" x14ac:dyDescent="0.2">
      <c r="A35" s="1021" t="s">
        <v>2</v>
      </c>
      <c r="B35" s="1021"/>
      <c r="C35" s="1021"/>
      <c r="D35" s="1021"/>
      <c r="E35" s="1021"/>
      <c r="F35" s="1021"/>
      <c r="G35" s="1021"/>
      <c r="H35" s="1021"/>
      <c r="I35" s="1021"/>
      <c r="J35" s="1021"/>
    </row>
    <row r="36" spans="1:10" ht="33" x14ac:dyDescent="0.2">
      <c r="A36" s="6"/>
      <c r="B36" s="5"/>
      <c r="C36" s="5"/>
      <c r="D36" s="5"/>
      <c r="E36" s="5"/>
      <c r="F36" s="5"/>
      <c r="G36" s="5"/>
      <c r="H36" s="5"/>
      <c r="I36" s="5"/>
      <c r="J36" s="5"/>
    </row>
    <row r="56" spans="1:10" ht="15.75" x14ac:dyDescent="0.25">
      <c r="A56" s="1022" t="s">
        <v>456</v>
      </c>
      <c r="B56" s="1022"/>
      <c r="C56" s="1022"/>
      <c r="D56" s="1022"/>
      <c r="E56" s="1022"/>
      <c r="F56" s="1022"/>
      <c r="G56" s="1022"/>
      <c r="H56" s="1022"/>
      <c r="I56" s="1022"/>
      <c r="J56" s="1022"/>
    </row>
  </sheetData>
  <sheetProtection selectLockedCells="1" selectUnlockedCells="1"/>
  <mergeCells count="5">
    <mergeCell ref="I1:J1"/>
    <mergeCell ref="A16:J16"/>
    <mergeCell ref="A34:J34"/>
    <mergeCell ref="A35:J35"/>
    <mergeCell ref="A56:J56"/>
  </mergeCells>
  <printOptions horizontalCentered="1"/>
  <pageMargins left="0.78740157480314965" right="0.78740157480314965" top="0.39370078740157483" bottom="0.39370078740157483" header="0.51181102362204722" footer="0.19685039370078741"/>
  <pageSetup paperSize="9" scale="75" orientation="portrait" useFirstPageNumber="1" r:id="rId1"/>
  <headerFooter alignWithMargins="0">
    <oddFooter>&amp;L&amp;"Times New Roman,Gras"DGRH A1-1&amp;RMai 2022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133350</xdr:colOff>
                <xdr:row>4</xdr:row>
                <xdr:rowOff>47625</xdr:rowOff>
              </from>
              <to>
                <xdr:col>0</xdr:col>
                <xdr:colOff>333375</xdr:colOff>
                <xdr:row>5</xdr:row>
                <xdr:rowOff>38100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6"/>
    <pageSetUpPr fitToPage="1"/>
  </sheetPr>
  <dimension ref="A1:AA156"/>
  <sheetViews>
    <sheetView showZeros="0" workbookViewId="0">
      <selection activeCell="M27" sqref="M27"/>
    </sheetView>
  </sheetViews>
  <sheetFormatPr baseColWidth="10" defaultColWidth="13.33203125" defaultRowHeight="12.75" x14ac:dyDescent="0.2"/>
  <cols>
    <col min="1" max="1" width="31.1640625" style="25" customWidth="1"/>
    <col min="2" max="4" width="12.33203125" style="15" customWidth="1"/>
    <col min="5" max="5" width="11.6640625" style="451" customWidth="1"/>
    <col min="6" max="8" width="11.6640625" style="15" customWidth="1"/>
    <col min="9" max="9" width="11.6640625" style="451" customWidth="1"/>
    <col min="10" max="16384" width="13.33203125" style="15"/>
  </cols>
  <sheetData>
    <row r="1" spans="1:27" x14ac:dyDescent="0.2">
      <c r="A1" s="8" t="s">
        <v>0</v>
      </c>
      <c r="D1" s="1019"/>
      <c r="E1" s="1019"/>
      <c r="I1" s="451">
        <f>'fiche technique'!B2</f>
        <v>0</v>
      </c>
    </row>
    <row r="2" spans="1:27" ht="4.5" customHeight="1" x14ac:dyDescent="0.3">
      <c r="A2" s="26"/>
      <c r="D2" s="11"/>
      <c r="E2" s="452"/>
    </row>
    <row r="3" spans="1:27" ht="13.5" customHeight="1" x14ac:dyDescent="0.2">
      <c r="A3" s="1032" t="str">
        <f>'fiche technique'!B3</f>
        <v>Campagne de qualification pour l'année 2021</v>
      </c>
      <c r="B3" s="1032"/>
      <c r="C3" s="1032"/>
      <c r="D3" s="1032"/>
      <c r="E3" s="1032"/>
      <c r="F3" s="1032"/>
      <c r="G3" s="1032"/>
      <c r="H3" s="1032"/>
      <c r="I3" s="1032"/>
    </row>
    <row r="4" spans="1:27" s="27" customFormat="1" ht="15.75" x14ac:dyDescent="0.25">
      <c r="A4" s="1042" t="s">
        <v>352</v>
      </c>
      <c r="B4" s="1042"/>
      <c r="C4" s="1042"/>
      <c r="D4" s="1042"/>
      <c r="E4" s="1042"/>
      <c r="F4" s="1042"/>
      <c r="G4" s="1042"/>
      <c r="H4" s="1042"/>
      <c r="I4" s="1042"/>
    </row>
    <row r="5" spans="1:27" ht="14.25" customHeight="1" thickBot="1" x14ac:dyDescent="0.25">
      <c r="I5" s="452" t="s">
        <v>86</v>
      </c>
    </row>
    <row r="6" spans="1:27" ht="12.75" customHeight="1" x14ac:dyDescent="0.2">
      <c r="A6" s="1050" t="s">
        <v>25</v>
      </c>
      <c r="B6" s="1048" t="s">
        <v>301</v>
      </c>
      <c r="C6" s="1048"/>
      <c r="D6" s="1048"/>
      <c r="E6" s="1048"/>
      <c r="F6" s="1052" t="s">
        <v>307</v>
      </c>
      <c r="G6" s="1052"/>
      <c r="H6" s="1052"/>
      <c r="I6" s="1052"/>
    </row>
    <row r="7" spans="1:27" x14ac:dyDescent="0.2">
      <c r="A7" s="1051"/>
      <c r="B7" s="48" t="s">
        <v>27</v>
      </c>
      <c r="C7" s="28" t="s">
        <v>28</v>
      </c>
      <c r="D7" s="28" t="s">
        <v>9</v>
      </c>
      <c r="E7" s="453" t="s">
        <v>87</v>
      </c>
      <c r="F7" s="48" t="s">
        <v>27</v>
      </c>
      <c r="G7" s="28" t="s">
        <v>28</v>
      </c>
      <c r="H7" s="28" t="s">
        <v>9</v>
      </c>
      <c r="I7" s="453" t="s">
        <v>87</v>
      </c>
    </row>
    <row r="8" spans="1:27" ht="12" customHeight="1" x14ac:dyDescent="0.2">
      <c r="A8" s="181" t="s">
        <v>29</v>
      </c>
      <c r="B8" s="51">
        <f>examinésqualifiésssHS!E9</f>
        <v>37</v>
      </c>
      <c r="C8" s="51">
        <f>examinésqualifiésssHS!F9</f>
        <v>21</v>
      </c>
      <c r="D8" s="50">
        <f t="shared" ref="D8:D13" si="0">SUM(B8:C8)</f>
        <v>58</v>
      </c>
      <c r="E8" s="458">
        <f t="shared" ref="E8:E39" si="1">B8/D8</f>
        <v>0.63793103448275867</v>
      </c>
      <c r="F8" s="51">
        <f>examinésqualifiésssHS!L9</f>
        <v>0</v>
      </c>
      <c r="G8" s="51">
        <f>examinésqualifiésssHS!M9</f>
        <v>0</v>
      </c>
      <c r="H8" s="50">
        <f t="shared" ref="H8:H13" si="2">SUM(F8:G8)</f>
        <v>0</v>
      </c>
      <c r="I8" s="454" t="e">
        <f t="shared" ref="I8:I13" si="3">F8/H8</f>
        <v>#DIV/0!</v>
      </c>
    </row>
    <row r="9" spans="1:27" ht="12" customHeight="1" x14ac:dyDescent="0.2">
      <c r="A9" s="182" t="s">
        <v>30</v>
      </c>
      <c r="B9" s="51">
        <f>examinésqualifiésssHS!E10</f>
        <v>20</v>
      </c>
      <c r="C9" s="51">
        <f>examinésqualifiésssHS!F10</f>
        <v>30</v>
      </c>
      <c r="D9" s="53">
        <f t="shared" si="0"/>
        <v>50</v>
      </c>
      <c r="E9" s="459">
        <f t="shared" si="1"/>
        <v>0.4</v>
      </c>
      <c r="F9" s="51">
        <f>examinésqualifiésssHS!L10</f>
        <v>0</v>
      </c>
      <c r="G9" s="51">
        <f>examinésqualifiésssHS!M10</f>
        <v>0</v>
      </c>
      <c r="H9" s="53">
        <f t="shared" si="2"/>
        <v>0</v>
      </c>
      <c r="I9" s="455" t="e">
        <f t="shared" si="3"/>
        <v>#DIV/0!</v>
      </c>
      <c r="AA9" s="15">
        <f>Z9/11</f>
        <v>0</v>
      </c>
    </row>
    <row r="10" spans="1:27" ht="12" customHeight="1" x14ac:dyDescent="0.2">
      <c r="A10" s="182" t="s">
        <v>31</v>
      </c>
      <c r="B10" s="51">
        <f>examinésqualifiésssHS!E11</f>
        <v>8</v>
      </c>
      <c r="C10" s="51">
        <f>examinésqualifiésssHS!F11</f>
        <v>11</v>
      </c>
      <c r="D10" s="53">
        <f t="shared" si="0"/>
        <v>19</v>
      </c>
      <c r="E10" s="459">
        <f>B10/D10</f>
        <v>0.42105263157894735</v>
      </c>
      <c r="F10" s="51">
        <f>examinésqualifiésssHS!L11</f>
        <v>0</v>
      </c>
      <c r="G10" s="51">
        <f>examinésqualifiésssHS!M11</f>
        <v>0</v>
      </c>
      <c r="H10" s="53">
        <f t="shared" si="2"/>
        <v>0</v>
      </c>
      <c r="I10" s="455" t="e">
        <f>F10/H10</f>
        <v>#DIV/0!</v>
      </c>
      <c r="AA10" s="15">
        <f>Z10/11</f>
        <v>0</v>
      </c>
    </row>
    <row r="11" spans="1:27" ht="12" customHeight="1" x14ac:dyDescent="0.2">
      <c r="A11" s="182" t="s">
        <v>32</v>
      </c>
      <c r="B11" s="51">
        <f>examinésqualifiésssHS!E12</f>
        <v>60</v>
      </c>
      <c r="C11" s="51">
        <f>examinésqualifiésssHS!F12</f>
        <v>73</v>
      </c>
      <c r="D11" s="53">
        <f t="shared" si="0"/>
        <v>133</v>
      </c>
      <c r="E11" s="459">
        <f t="shared" si="1"/>
        <v>0.45112781954887216</v>
      </c>
      <c r="F11" s="51">
        <f>examinésqualifiésssHS!L12</f>
        <v>1</v>
      </c>
      <c r="G11" s="51">
        <f>examinésqualifiésssHS!M12</f>
        <v>3</v>
      </c>
      <c r="H11" s="53">
        <f t="shared" si="2"/>
        <v>4</v>
      </c>
      <c r="I11" s="455">
        <f t="shared" si="3"/>
        <v>0.25</v>
      </c>
    </row>
    <row r="12" spans="1:27" ht="12" customHeight="1" x14ac:dyDescent="0.2">
      <c r="A12" s="182" t="s">
        <v>33</v>
      </c>
      <c r="B12" s="51">
        <f>examinésqualifiésssHS!E13</f>
        <v>56</v>
      </c>
      <c r="C12" s="51">
        <f>examinésqualifiésssHS!F13</f>
        <v>104</v>
      </c>
      <c r="D12" s="53">
        <f t="shared" si="0"/>
        <v>160</v>
      </c>
      <c r="E12" s="459">
        <f t="shared" si="1"/>
        <v>0.35</v>
      </c>
      <c r="F12" s="51">
        <f>examinésqualifiésssHS!L13</f>
        <v>7</v>
      </c>
      <c r="G12" s="51">
        <f>examinésqualifiésssHS!M13</f>
        <v>14</v>
      </c>
      <c r="H12" s="53">
        <f t="shared" si="2"/>
        <v>21</v>
      </c>
      <c r="I12" s="455">
        <f t="shared" si="3"/>
        <v>0.33333333333333331</v>
      </c>
    </row>
    <row r="13" spans="1:27" ht="12" customHeight="1" x14ac:dyDescent="0.2">
      <c r="A13" s="183" t="s">
        <v>34</v>
      </c>
      <c r="B13" s="51">
        <f>examinésqualifiésssHS!E14</f>
        <v>111</v>
      </c>
      <c r="C13" s="51">
        <f>examinésqualifiésssHS!F14</f>
        <v>78</v>
      </c>
      <c r="D13" s="55">
        <f t="shared" si="0"/>
        <v>189</v>
      </c>
      <c r="E13" s="461">
        <f t="shared" si="1"/>
        <v>0.58730158730158732</v>
      </c>
      <c r="F13" s="51">
        <f>examinésqualifiésssHS!L14</f>
        <v>2</v>
      </c>
      <c r="G13" s="51">
        <f>examinésqualifiésssHS!M14</f>
        <v>2</v>
      </c>
      <c r="H13" s="55">
        <f t="shared" si="2"/>
        <v>4</v>
      </c>
      <c r="I13" s="456">
        <f t="shared" si="3"/>
        <v>0.5</v>
      </c>
    </row>
    <row r="14" spans="1:27" ht="12" customHeight="1" x14ac:dyDescent="0.2">
      <c r="A14" s="212" t="s">
        <v>35</v>
      </c>
      <c r="B14" s="441">
        <f>SUM(B8:B13)</f>
        <v>292</v>
      </c>
      <c r="C14" s="442">
        <f>SUM(C8:C13)</f>
        <v>317</v>
      </c>
      <c r="D14" s="58">
        <f>SUM(D8:D13)</f>
        <v>609</v>
      </c>
      <c r="E14" s="460">
        <f>B14/D14</f>
        <v>0.47947454844006571</v>
      </c>
      <c r="F14" s="441">
        <f>SUM(F8:F13)</f>
        <v>10</v>
      </c>
      <c r="G14" s="442">
        <f>SUM(G8:G13)</f>
        <v>19</v>
      </c>
      <c r="H14" s="442">
        <f>SUM(H8:H13)</f>
        <v>29</v>
      </c>
      <c r="I14" s="457">
        <f>F14/G14</f>
        <v>0.52631578947368418</v>
      </c>
    </row>
    <row r="15" spans="1:27" ht="12" customHeight="1" x14ac:dyDescent="0.2">
      <c r="A15" s="181" t="s">
        <v>36</v>
      </c>
      <c r="B15" s="51">
        <f>examinésqualifiésssHS!E16</f>
        <v>123</v>
      </c>
      <c r="C15" s="51">
        <f>examinésqualifiésssHS!F16</f>
        <v>48</v>
      </c>
      <c r="D15" s="50">
        <f t="shared" ref="D15:D39" si="4">SUM(B15:C15)</f>
        <v>171</v>
      </c>
      <c r="E15" s="458">
        <f t="shared" si="1"/>
        <v>0.7192982456140351</v>
      </c>
      <c r="F15" s="51">
        <f>examinésqualifiésssHS!L16</f>
        <v>5</v>
      </c>
      <c r="G15" s="51">
        <f>examinésqualifiésssHS!M16</f>
        <v>4</v>
      </c>
      <c r="H15" s="50">
        <f t="shared" ref="H15:H39" si="5">SUM(F15:G15)</f>
        <v>9</v>
      </c>
      <c r="I15" s="458">
        <f t="shared" ref="I15:I39" si="6">F15/H15</f>
        <v>0.55555555555555558</v>
      </c>
    </row>
    <row r="16" spans="1:27" ht="12" customHeight="1" x14ac:dyDescent="0.2">
      <c r="A16" s="182" t="s">
        <v>37</v>
      </c>
      <c r="B16" s="51">
        <f>examinésqualifiésssHS!E17</f>
        <v>34</v>
      </c>
      <c r="C16" s="51">
        <f>examinésqualifiésssHS!F17</f>
        <v>14</v>
      </c>
      <c r="D16" s="53">
        <f t="shared" si="4"/>
        <v>48</v>
      </c>
      <c r="E16" s="459">
        <f t="shared" si="1"/>
        <v>0.70833333333333337</v>
      </c>
      <c r="F16" s="51">
        <f>examinésqualifiésssHS!L17</f>
        <v>1</v>
      </c>
      <c r="G16" s="51">
        <f>examinésqualifiésssHS!M17</f>
        <v>0</v>
      </c>
      <c r="H16" s="53">
        <f t="shared" si="5"/>
        <v>1</v>
      </c>
      <c r="I16" s="459">
        <f t="shared" si="6"/>
        <v>1</v>
      </c>
    </row>
    <row r="17" spans="1:9" ht="12" customHeight="1" x14ac:dyDescent="0.2">
      <c r="A17" s="182" t="s">
        <v>38</v>
      </c>
      <c r="B17" s="51">
        <f>examinésqualifiésssHS!E18</f>
        <v>86</v>
      </c>
      <c r="C17" s="51">
        <f>examinésqualifiésssHS!F18</f>
        <v>41</v>
      </c>
      <c r="D17" s="53">
        <f t="shared" si="4"/>
        <v>127</v>
      </c>
      <c r="E17" s="459">
        <f t="shared" si="1"/>
        <v>0.67716535433070868</v>
      </c>
      <c r="F17" s="51">
        <f>examinésqualifiésssHS!L18</f>
        <v>1</v>
      </c>
      <c r="G17" s="51">
        <f>examinésqualifiésssHS!M18</f>
        <v>2</v>
      </c>
      <c r="H17" s="53">
        <f t="shared" si="5"/>
        <v>3</v>
      </c>
      <c r="I17" s="459">
        <f t="shared" si="6"/>
        <v>0.33333333333333331</v>
      </c>
    </row>
    <row r="18" spans="1:9" ht="12" customHeight="1" x14ac:dyDescent="0.2">
      <c r="A18" s="182" t="s">
        <v>39</v>
      </c>
      <c r="B18" s="51">
        <f>examinésqualifiésssHS!E19</f>
        <v>42</v>
      </c>
      <c r="C18" s="51">
        <f>examinésqualifiésssHS!F19</f>
        <v>15</v>
      </c>
      <c r="D18" s="53">
        <f t="shared" si="4"/>
        <v>57</v>
      </c>
      <c r="E18" s="459">
        <f t="shared" si="1"/>
        <v>0.73684210526315785</v>
      </c>
      <c r="F18" s="51">
        <f>examinésqualifiésssHS!L19</f>
        <v>2</v>
      </c>
      <c r="G18" s="51">
        <f>examinésqualifiésssHS!M19</f>
        <v>2</v>
      </c>
      <c r="H18" s="53">
        <f t="shared" si="5"/>
        <v>4</v>
      </c>
      <c r="I18" s="459">
        <f t="shared" si="6"/>
        <v>0.5</v>
      </c>
    </row>
    <row r="19" spans="1:9" ht="12" customHeight="1" x14ac:dyDescent="0.2">
      <c r="A19" s="182" t="s">
        <v>40</v>
      </c>
      <c r="B19" s="51">
        <f>examinésqualifiésssHS!E20</f>
        <v>98</v>
      </c>
      <c r="C19" s="51">
        <f>examinésqualifiésssHS!F20</f>
        <v>30</v>
      </c>
      <c r="D19" s="53">
        <f t="shared" si="4"/>
        <v>128</v>
      </c>
      <c r="E19" s="459">
        <f t="shared" si="1"/>
        <v>0.765625</v>
      </c>
      <c r="F19" s="51">
        <f>examinésqualifiésssHS!L20</f>
        <v>1</v>
      </c>
      <c r="G19" s="51">
        <f>examinésqualifiésssHS!M20</f>
        <v>3</v>
      </c>
      <c r="H19" s="53">
        <f t="shared" si="5"/>
        <v>4</v>
      </c>
      <c r="I19" s="459">
        <f t="shared" si="6"/>
        <v>0.25</v>
      </c>
    </row>
    <row r="20" spans="1:9" ht="12" customHeight="1" x14ac:dyDescent="0.2">
      <c r="A20" s="182" t="s">
        <v>41</v>
      </c>
      <c r="B20" s="51">
        <f>examinésqualifiésssHS!E21</f>
        <v>12</v>
      </c>
      <c r="C20" s="51">
        <f>examinésqualifiésssHS!F21</f>
        <v>11</v>
      </c>
      <c r="D20" s="53">
        <f t="shared" si="4"/>
        <v>23</v>
      </c>
      <c r="E20" s="459">
        <f t="shared" si="1"/>
        <v>0.52173913043478259</v>
      </c>
      <c r="F20" s="51">
        <f>examinésqualifiésssHS!L21</f>
        <v>0</v>
      </c>
      <c r="G20" s="51">
        <f>examinésqualifiésssHS!M21</f>
        <v>0</v>
      </c>
      <c r="H20" s="53">
        <f t="shared" si="5"/>
        <v>0</v>
      </c>
      <c r="I20" s="459" t="e">
        <f t="shared" si="6"/>
        <v>#DIV/0!</v>
      </c>
    </row>
    <row r="21" spans="1:9" ht="12" customHeight="1" x14ac:dyDescent="0.2">
      <c r="A21" s="182" t="s">
        <v>42</v>
      </c>
      <c r="B21" s="51">
        <f>examinésqualifiésssHS!E22</f>
        <v>17</v>
      </c>
      <c r="C21" s="51">
        <f>examinésqualifiésssHS!F22</f>
        <v>7</v>
      </c>
      <c r="D21" s="53">
        <f t="shared" si="4"/>
        <v>24</v>
      </c>
      <c r="E21" s="459">
        <f t="shared" si="1"/>
        <v>0.70833333333333337</v>
      </c>
      <c r="F21" s="51">
        <f>examinésqualifiésssHS!L22</f>
        <v>0</v>
      </c>
      <c r="G21" s="51">
        <f>examinésqualifiésssHS!M22</f>
        <v>0</v>
      </c>
      <c r="H21" s="53">
        <f t="shared" si="5"/>
        <v>0</v>
      </c>
      <c r="I21" s="459" t="e">
        <f t="shared" si="6"/>
        <v>#DIV/0!</v>
      </c>
    </row>
    <row r="22" spans="1:9" ht="12" customHeight="1" x14ac:dyDescent="0.2">
      <c r="A22" s="182" t="s">
        <v>43</v>
      </c>
      <c r="B22" s="51">
        <f>examinésqualifiésssHS!E23</f>
        <v>70</v>
      </c>
      <c r="C22" s="51">
        <f>examinésqualifiésssHS!F23</f>
        <v>46</v>
      </c>
      <c r="D22" s="53">
        <f t="shared" si="4"/>
        <v>116</v>
      </c>
      <c r="E22" s="459">
        <f t="shared" si="1"/>
        <v>0.60344827586206895</v>
      </c>
      <c r="F22" s="51">
        <f>examinésqualifiésssHS!L23</f>
        <v>0</v>
      </c>
      <c r="G22" s="51">
        <f>examinésqualifiésssHS!M23</f>
        <v>2</v>
      </c>
      <c r="H22" s="53">
        <f t="shared" si="5"/>
        <v>2</v>
      </c>
      <c r="I22" s="459">
        <f t="shared" si="6"/>
        <v>0</v>
      </c>
    </row>
    <row r="23" spans="1:9" ht="12" customHeight="1" x14ac:dyDescent="0.2">
      <c r="A23" s="182" t="s">
        <v>44</v>
      </c>
      <c r="B23" s="51">
        <f>examinésqualifiésssHS!E24</f>
        <v>73</v>
      </c>
      <c r="C23" s="51">
        <f>examinésqualifiésssHS!F24</f>
        <v>43</v>
      </c>
      <c r="D23" s="53">
        <f t="shared" si="4"/>
        <v>116</v>
      </c>
      <c r="E23" s="459">
        <f t="shared" si="1"/>
        <v>0.62931034482758619</v>
      </c>
      <c r="F23" s="51">
        <f>examinésqualifiésssHS!L24</f>
        <v>0</v>
      </c>
      <c r="G23" s="51">
        <f>examinésqualifiésssHS!M24</f>
        <v>0</v>
      </c>
      <c r="H23" s="53">
        <f t="shared" si="5"/>
        <v>0</v>
      </c>
      <c r="I23" s="459" t="e">
        <f t="shared" si="6"/>
        <v>#DIV/0!</v>
      </c>
    </row>
    <row r="24" spans="1:9" ht="12" customHeight="1" x14ac:dyDescent="0.2">
      <c r="A24" s="182" t="s">
        <v>45</v>
      </c>
      <c r="B24" s="51">
        <f>examinésqualifiésssHS!E25</f>
        <v>91</v>
      </c>
      <c r="C24" s="51">
        <f>examinésqualifiésssHS!F25</f>
        <v>59</v>
      </c>
      <c r="D24" s="53">
        <f t="shared" si="4"/>
        <v>150</v>
      </c>
      <c r="E24" s="459">
        <f t="shared" si="1"/>
        <v>0.60666666666666669</v>
      </c>
      <c r="F24" s="51">
        <f>examinésqualifiésssHS!L25</f>
        <v>3</v>
      </c>
      <c r="G24" s="51">
        <f>examinésqualifiésssHS!M25</f>
        <v>4</v>
      </c>
      <c r="H24" s="53">
        <f t="shared" si="5"/>
        <v>7</v>
      </c>
      <c r="I24" s="459">
        <f t="shared" si="6"/>
        <v>0.42857142857142855</v>
      </c>
    </row>
    <row r="25" spans="1:9" ht="12" customHeight="1" x14ac:dyDescent="0.2">
      <c r="A25" s="182" t="s">
        <v>46</v>
      </c>
      <c r="B25" s="51">
        <f>examinésqualifiésssHS!E26</f>
        <v>52</v>
      </c>
      <c r="C25" s="51">
        <f>examinésqualifiésssHS!F26</f>
        <v>110</v>
      </c>
      <c r="D25" s="53">
        <f t="shared" si="4"/>
        <v>162</v>
      </c>
      <c r="E25" s="459">
        <f t="shared" si="1"/>
        <v>0.32098765432098764</v>
      </c>
      <c r="F25" s="51">
        <f>examinésqualifiésssHS!L26</f>
        <v>1</v>
      </c>
      <c r="G25" s="51">
        <f>examinésqualifiésssHS!M26</f>
        <v>9</v>
      </c>
      <c r="H25" s="53">
        <f t="shared" si="5"/>
        <v>10</v>
      </c>
      <c r="I25" s="459">
        <f t="shared" si="6"/>
        <v>0.1</v>
      </c>
    </row>
    <row r="26" spans="1:9" ht="12" customHeight="1" x14ac:dyDescent="0.2">
      <c r="A26" s="182" t="s">
        <v>47</v>
      </c>
      <c r="B26" s="51">
        <f>examinésqualifiésssHS!E27</f>
        <v>164</v>
      </c>
      <c r="C26" s="51">
        <f>examinésqualifiésssHS!F27</f>
        <v>96</v>
      </c>
      <c r="D26" s="53">
        <f t="shared" si="4"/>
        <v>260</v>
      </c>
      <c r="E26" s="459">
        <f t="shared" si="1"/>
        <v>0.63076923076923075</v>
      </c>
      <c r="F26" s="51">
        <f>examinésqualifiésssHS!L27</f>
        <v>2</v>
      </c>
      <c r="G26" s="51">
        <f>examinésqualifiésssHS!M27</f>
        <v>3</v>
      </c>
      <c r="H26" s="53">
        <f t="shared" si="5"/>
        <v>5</v>
      </c>
      <c r="I26" s="459">
        <f t="shared" si="6"/>
        <v>0.4</v>
      </c>
    </row>
    <row r="27" spans="1:9" ht="12" customHeight="1" x14ac:dyDescent="0.2">
      <c r="A27" s="182" t="s">
        <v>48</v>
      </c>
      <c r="B27" s="51">
        <f>examinésqualifiésssHS!E28</f>
        <v>119</v>
      </c>
      <c r="C27" s="51">
        <f>examinésqualifiésssHS!F28</f>
        <v>117</v>
      </c>
      <c r="D27" s="53">
        <f t="shared" si="4"/>
        <v>236</v>
      </c>
      <c r="E27" s="459">
        <f t="shared" si="1"/>
        <v>0.50423728813559321</v>
      </c>
      <c r="F27" s="51">
        <f>examinésqualifiésssHS!L28</f>
        <v>4</v>
      </c>
      <c r="G27" s="51">
        <f>examinésqualifiésssHS!M28</f>
        <v>7</v>
      </c>
      <c r="H27" s="53">
        <f t="shared" si="5"/>
        <v>11</v>
      </c>
      <c r="I27" s="459">
        <f t="shared" si="6"/>
        <v>0.36363636363636365</v>
      </c>
    </row>
    <row r="28" spans="1:9" ht="12" customHeight="1" x14ac:dyDescent="0.2">
      <c r="A28" s="182" t="s">
        <v>49</v>
      </c>
      <c r="B28" s="51">
        <f>examinésqualifiésssHS!E29</f>
        <v>90</v>
      </c>
      <c r="C28" s="51">
        <f>examinésqualifiésssHS!F29</f>
        <v>62</v>
      </c>
      <c r="D28" s="53">
        <f t="shared" si="4"/>
        <v>152</v>
      </c>
      <c r="E28" s="459">
        <f t="shared" si="1"/>
        <v>0.59210526315789469</v>
      </c>
      <c r="F28" s="51">
        <f>examinésqualifiésssHS!L29</f>
        <v>1</v>
      </c>
      <c r="G28" s="51">
        <f>examinésqualifiésssHS!M29</f>
        <v>4</v>
      </c>
      <c r="H28" s="53">
        <f t="shared" si="5"/>
        <v>5</v>
      </c>
      <c r="I28" s="459">
        <f t="shared" si="6"/>
        <v>0.2</v>
      </c>
    </row>
    <row r="29" spans="1:9" ht="12" customHeight="1" x14ac:dyDescent="0.2">
      <c r="A29" s="182" t="s">
        <v>50</v>
      </c>
      <c r="B29" s="51">
        <f>examinésqualifiésssHS!E30</f>
        <v>100</v>
      </c>
      <c r="C29" s="51">
        <f>examinésqualifiésssHS!F30</f>
        <v>65</v>
      </c>
      <c r="D29" s="53">
        <f t="shared" si="4"/>
        <v>165</v>
      </c>
      <c r="E29" s="459">
        <f t="shared" si="1"/>
        <v>0.60606060606060608</v>
      </c>
      <c r="F29" s="51">
        <f>examinésqualifiésssHS!L30</f>
        <v>5</v>
      </c>
      <c r="G29" s="51">
        <f>examinésqualifiésssHS!M30</f>
        <v>4</v>
      </c>
      <c r="H29" s="53">
        <f t="shared" si="5"/>
        <v>9</v>
      </c>
      <c r="I29" s="459">
        <f t="shared" si="6"/>
        <v>0.55555555555555558</v>
      </c>
    </row>
    <row r="30" spans="1:9" ht="12" customHeight="1" x14ac:dyDescent="0.2">
      <c r="A30" s="182" t="s">
        <v>51</v>
      </c>
      <c r="B30" s="51">
        <f>examinésqualifiésssHS!E31</f>
        <v>185</v>
      </c>
      <c r="C30" s="51">
        <f>examinésqualifiésssHS!F31</f>
        <v>177</v>
      </c>
      <c r="D30" s="53">
        <f t="shared" si="4"/>
        <v>362</v>
      </c>
      <c r="E30" s="459">
        <f t="shared" si="1"/>
        <v>0.51104972375690605</v>
      </c>
      <c r="F30" s="51">
        <f>examinésqualifiésssHS!L31</f>
        <v>4</v>
      </c>
      <c r="G30" s="51">
        <f>examinésqualifiésssHS!M31</f>
        <v>4</v>
      </c>
      <c r="H30" s="53">
        <f t="shared" si="5"/>
        <v>8</v>
      </c>
      <c r="I30" s="459">
        <f t="shared" si="6"/>
        <v>0.5</v>
      </c>
    </row>
    <row r="31" spans="1:9" ht="12" customHeight="1" x14ac:dyDescent="0.2">
      <c r="A31" s="182" t="s">
        <v>52</v>
      </c>
      <c r="B31" s="51">
        <f>examinésqualifiésssHS!E32</f>
        <v>59</v>
      </c>
      <c r="C31" s="51">
        <f>examinésqualifiésssHS!F32</f>
        <v>64</v>
      </c>
      <c r="D31" s="53">
        <f t="shared" si="4"/>
        <v>123</v>
      </c>
      <c r="E31" s="459">
        <f t="shared" si="1"/>
        <v>0.47967479674796748</v>
      </c>
      <c r="F31" s="51">
        <f>examinésqualifiésssHS!L32</f>
        <v>2</v>
      </c>
      <c r="G31" s="51">
        <f>examinésqualifiésssHS!M32</f>
        <v>3</v>
      </c>
      <c r="H31" s="53">
        <f t="shared" si="5"/>
        <v>5</v>
      </c>
      <c r="I31" s="459">
        <f t="shared" si="6"/>
        <v>0.4</v>
      </c>
    </row>
    <row r="32" spans="1:9" ht="12" customHeight="1" x14ac:dyDescent="0.2">
      <c r="A32" s="182" t="s">
        <v>53</v>
      </c>
      <c r="B32" s="51">
        <f>examinésqualifiésssHS!E33</f>
        <v>42</v>
      </c>
      <c r="C32" s="51">
        <f>examinésqualifiésssHS!F33</f>
        <v>40</v>
      </c>
      <c r="D32" s="53">
        <f t="shared" si="4"/>
        <v>82</v>
      </c>
      <c r="E32" s="459">
        <f t="shared" si="1"/>
        <v>0.51219512195121952</v>
      </c>
      <c r="F32" s="51">
        <f>examinésqualifiésssHS!L33</f>
        <v>1</v>
      </c>
      <c r="G32" s="51">
        <f>examinésqualifiésssHS!M33</f>
        <v>4</v>
      </c>
      <c r="H32" s="53">
        <f t="shared" si="5"/>
        <v>5</v>
      </c>
      <c r="I32" s="459">
        <f t="shared" si="6"/>
        <v>0.2</v>
      </c>
    </row>
    <row r="33" spans="1:9" ht="12" customHeight="1" x14ac:dyDescent="0.2">
      <c r="A33" s="182" t="s">
        <v>54</v>
      </c>
      <c r="B33" s="51">
        <f>examinésqualifiésssHS!E34</f>
        <v>96</v>
      </c>
      <c r="C33" s="51">
        <f>examinésqualifiésssHS!F34</f>
        <v>57</v>
      </c>
      <c r="D33" s="53">
        <f t="shared" si="4"/>
        <v>153</v>
      </c>
      <c r="E33" s="459">
        <f t="shared" si="1"/>
        <v>0.62745098039215685</v>
      </c>
      <c r="F33" s="51">
        <f>examinésqualifiésssHS!L34</f>
        <v>2</v>
      </c>
      <c r="G33" s="51">
        <f>examinésqualifiésssHS!M34</f>
        <v>2</v>
      </c>
      <c r="H33" s="53">
        <f t="shared" si="5"/>
        <v>4</v>
      </c>
      <c r="I33" s="459">
        <f t="shared" si="6"/>
        <v>0.5</v>
      </c>
    </row>
    <row r="34" spans="1:9" ht="12" customHeight="1" x14ac:dyDescent="0.2">
      <c r="A34" s="182" t="s">
        <v>55</v>
      </c>
      <c r="B34" s="51">
        <f>examinésqualifiésssHS!E35</f>
        <v>47</v>
      </c>
      <c r="C34" s="51">
        <f>examinésqualifiésssHS!F35</f>
        <v>35</v>
      </c>
      <c r="D34" s="53">
        <f t="shared" si="4"/>
        <v>82</v>
      </c>
      <c r="E34" s="459">
        <f t="shared" si="1"/>
        <v>0.57317073170731703</v>
      </c>
      <c r="F34" s="51">
        <f>examinésqualifiésssHS!L35</f>
        <v>0</v>
      </c>
      <c r="G34" s="51">
        <f>examinésqualifiésssHS!M35</f>
        <v>2</v>
      </c>
      <c r="H34" s="53">
        <f t="shared" si="5"/>
        <v>2</v>
      </c>
      <c r="I34" s="459">
        <f t="shared" si="6"/>
        <v>0</v>
      </c>
    </row>
    <row r="35" spans="1:9" ht="12" customHeight="1" x14ac:dyDescent="0.2">
      <c r="A35" s="182" t="s">
        <v>56</v>
      </c>
      <c r="B35" s="51">
        <f>examinésqualifiésssHS!E36</f>
        <v>39</v>
      </c>
      <c r="C35" s="51">
        <f>examinésqualifiésssHS!F36</f>
        <v>61</v>
      </c>
      <c r="D35" s="53">
        <f t="shared" si="4"/>
        <v>100</v>
      </c>
      <c r="E35" s="459">
        <f t="shared" si="1"/>
        <v>0.39</v>
      </c>
      <c r="F35" s="51">
        <f>examinésqualifiésssHS!L36</f>
        <v>1</v>
      </c>
      <c r="G35" s="51">
        <f>examinésqualifiésssHS!M36</f>
        <v>2</v>
      </c>
      <c r="H35" s="53">
        <f t="shared" si="5"/>
        <v>3</v>
      </c>
      <c r="I35" s="459">
        <f t="shared" si="6"/>
        <v>0.33333333333333331</v>
      </c>
    </row>
    <row r="36" spans="1:9" ht="12" customHeight="1" x14ac:dyDescent="0.2">
      <c r="A36" s="182" t="s">
        <v>57</v>
      </c>
      <c r="B36" s="51">
        <f>examinésqualifiésssHS!E37</f>
        <v>7</v>
      </c>
      <c r="C36" s="51">
        <f>examinésqualifiésssHS!F37</f>
        <v>5</v>
      </c>
      <c r="D36" s="53">
        <f t="shared" si="4"/>
        <v>12</v>
      </c>
      <c r="E36" s="459">
        <f t="shared" si="1"/>
        <v>0.58333333333333337</v>
      </c>
      <c r="F36" s="51">
        <f>examinésqualifiésssHS!L37</f>
        <v>0</v>
      </c>
      <c r="G36" s="51">
        <f>examinésqualifiésssHS!M37</f>
        <v>0</v>
      </c>
      <c r="H36" s="53">
        <f t="shared" si="5"/>
        <v>0</v>
      </c>
      <c r="I36" s="459" t="e">
        <f t="shared" si="6"/>
        <v>#DIV/0!</v>
      </c>
    </row>
    <row r="37" spans="1:9" ht="12" customHeight="1" x14ac:dyDescent="0.2">
      <c r="A37" s="182" t="s">
        <v>58</v>
      </c>
      <c r="B37" s="51">
        <f>examinésqualifiésssHS!E38</f>
        <v>37</v>
      </c>
      <c r="C37" s="51">
        <f>examinésqualifiésssHS!F38</f>
        <v>48</v>
      </c>
      <c r="D37" s="53">
        <f t="shared" si="4"/>
        <v>85</v>
      </c>
      <c r="E37" s="459">
        <f t="shared" si="1"/>
        <v>0.43529411764705883</v>
      </c>
      <c r="F37" s="51">
        <f>examinésqualifiésssHS!L38</f>
        <v>0</v>
      </c>
      <c r="G37" s="51">
        <f>examinésqualifiésssHS!M38</f>
        <v>4</v>
      </c>
      <c r="H37" s="53">
        <f t="shared" si="5"/>
        <v>4</v>
      </c>
      <c r="I37" s="459">
        <f t="shared" si="6"/>
        <v>0</v>
      </c>
    </row>
    <row r="38" spans="1:9" ht="12" customHeight="1" x14ac:dyDescent="0.2">
      <c r="A38" s="183">
        <v>76</v>
      </c>
      <c r="B38" s="51">
        <f>examinésqualifiésssHS!E39</f>
        <v>3</v>
      </c>
      <c r="C38" s="51">
        <f>examinésqualifiésssHS!F39</f>
        <v>5</v>
      </c>
      <c r="D38" s="53">
        <f t="shared" si="4"/>
        <v>8</v>
      </c>
      <c r="E38" s="459">
        <f>B38/D38</f>
        <v>0.375</v>
      </c>
      <c r="F38" s="51">
        <f>examinésqualifiésssHS!L39</f>
        <v>0</v>
      </c>
      <c r="G38" s="51">
        <f>examinésqualifiésssHS!M39</f>
        <v>2</v>
      </c>
      <c r="H38" s="55">
        <f t="shared" si="5"/>
        <v>2</v>
      </c>
      <c r="I38" s="459">
        <f t="shared" si="6"/>
        <v>0</v>
      </c>
    </row>
    <row r="39" spans="1:9" ht="12" customHeight="1" x14ac:dyDescent="0.2">
      <c r="A39" s="183" t="s">
        <v>59</v>
      </c>
      <c r="B39" s="51">
        <f>examinésqualifiésssHS!E40</f>
        <v>1</v>
      </c>
      <c r="C39" s="51">
        <f>examinésqualifiésssHS!F40</f>
        <v>2</v>
      </c>
      <c r="D39" s="55">
        <f t="shared" si="4"/>
        <v>3</v>
      </c>
      <c r="E39" s="459">
        <f t="shared" si="1"/>
        <v>0.33333333333333331</v>
      </c>
      <c r="F39" s="51">
        <f>examinésqualifiésssHS!L40</f>
        <v>1</v>
      </c>
      <c r="G39" s="51">
        <f>examinésqualifiésssHS!M40</f>
        <v>0</v>
      </c>
      <c r="H39" s="55">
        <f t="shared" si="5"/>
        <v>1</v>
      </c>
      <c r="I39" s="459">
        <f t="shared" si="6"/>
        <v>1</v>
      </c>
    </row>
    <row r="40" spans="1:9" ht="12" customHeight="1" x14ac:dyDescent="0.2">
      <c r="A40" s="212" t="s">
        <v>122</v>
      </c>
      <c r="B40" s="441">
        <f>SUM(B15:B39)</f>
        <v>1687</v>
      </c>
      <c r="C40" s="442">
        <f>SUM(C15:C39)</f>
        <v>1258</v>
      </c>
      <c r="D40" s="58">
        <f>SUM(D15:D39)</f>
        <v>2945</v>
      </c>
      <c r="E40" s="460">
        <f>B40/D40</f>
        <v>0.57283531409168087</v>
      </c>
      <c r="F40" s="57">
        <f>SUM(F15:F39)</f>
        <v>37</v>
      </c>
      <c r="G40" s="58">
        <f>SUM(G15:G39)</f>
        <v>67</v>
      </c>
      <c r="H40" s="58">
        <f>SUM(H15:H39)</f>
        <v>104</v>
      </c>
      <c r="I40" s="460">
        <f>F40/H40</f>
        <v>0.35576923076923078</v>
      </c>
    </row>
    <row r="41" spans="1:9" ht="12" customHeight="1" x14ac:dyDescent="0.2">
      <c r="A41" s="181" t="s">
        <v>61</v>
      </c>
      <c r="B41" s="51">
        <f>examinésqualifiésssHS!E42</f>
        <v>31</v>
      </c>
      <c r="C41" s="51">
        <f>examinésqualifiésssHS!F42</f>
        <v>144</v>
      </c>
      <c r="D41" s="50">
        <f t="shared" ref="D41:D63" si="7">SUM(B41:C41)</f>
        <v>175</v>
      </c>
      <c r="E41" s="458">
        <f t="shared" ref="E41:E67" si="8">B41/D41</f>
        <v>0.17714285714285713</v>
      </c>
      <c r="F41" s="51">
        <f>examinésqualifiésssHS!L42</f>
        <v>4</v>
      </c>
      <c r="G41" s="51">
        <f>examinésqualifiésssHS!M42</f>
        <v>16</v>
      </c>
      <c r="H41" s="50">
        <f t="shared" ref="H41:H63" si="9">SUM(F41:G41)</f>
        <v>20</v>
      </c>
      <c r="I41" s="458">
        <f t="shared" ref="I41:I72" si="10">F41/H41</f>
        <v>0.2</v>
      </c>
    </row>
    <row r="42" spans="1:9" ht="12" customHeight="1" x14ac:dyDescent="0.2">
      <c r="A42" s="182" t="s">
        <v>62</v>
      </c>
      <c r="B42" s="51">
        <f>examinésqualifiésssHS!E43</f>
        <v>66</v>
      </c>
      <c r="C42" s="51">
        <f>examinésqualifiésssHS!F43</f>
        <v>179</v>
      </c>
      <c r="D42" s="53">
        <f t="shared" si="7"/>
        <v>245</v>
      </c>
      <c r="E42" s="459">
        <f t="shared" si="8"/>
        <v>0.26938775510204083</v>
      </c>
      <c r="F42" s="51">
        <f>examinésqualifiésssHS!L43</f>
        <v>5</v>
      </c>
      <c r="G42" s="51">
        <f>examinésqualifiésssHS!M43</f>
        <v>33</v>
      </c>
      <c r="H42" s="53">
        <f t="shared" si="9"/>
        <v>38</v>
      </c>
      <c r="I42" s="459">
        <f t="shared" si="10"/>
        <v>0.13157894736842105</v>
      </c>
    </row>
    <row r="43" spans="1:9" ht="12" customHeight="1" x14ac:dyDescent="0.2">
      <c r="A43" s="182" t="s">
        <v>63</v>
      </c>
      <c r="B43" s="51">
        <f>examinésqualifiésssHS!E44</f>
        <v>117</v>
      </c>
      <c r="C43" s="51">
        <f>examinésqualifiésssHS!F44</f>
        <v>285</v>
      </c>
      <c r="D43" s="53">
        <f t="shared" si="7"/>
        <v>402</v>
      </c>
      <c r="E43" s="459">
        <f t="shared" si="8"/>
        <v>0.29104477611940299</v>
      </c>
      <c r="F43" s="51">
        <f>examinésqualifiésssHS!L44</f>
        <v>9</v>
      </c>
      <c r="G43" s="51">
        <f>examinésqualifiésssHS!M44</f>
        <v>25</v>
      </c>
      <c r="H43" s="53">
        <f t="shared" si="9"/>
        <v>34</v>
      </c>
      <c r="I43" s="459">
        <f t="shared" si="10"/>
        <v>0.26470588235294118</v>
      </c>
    </row>
    <row r="44" spans="1:9" ht="12" customHeight="1" x14ac:dyDescent="0.2">
      <c r="A44" s="182" t="s">
        <v>64</v>
      </c>
      <c r="B44" s="51">
        <f>examinésqualifiésssHS!E45</f>
        <v>46</v>
      </c>
      <c r="C44" s="51">
        <f>examinésqualifiésssHS!F45</f>
        <v>152</v>
      </c>
      <c r="D44" s="53">
        <f t="shared" si="7"/>
        <v>198</v>
      </c>
      <c r="E44" s="459">
        <f t="shared" si="8"/>
        <v>0.23232323232323232</v>
      </c>
      <c r="F44" s="51">
        <f>examinésqualifiésssHS!L45</f>
        <v>2</v>
      </c>
      <c r="G44" s="51">
        <f>examinésqualifiésssHS!M45</f>
        <v>15</v>
      </c>
      <c r="H44" s="53">
        <f t="shared" si="9"/>
        <v>17</v>
      </c>
      <c r="I44" s="459">
        <f t="shared" si="10"/>
        <v>0.11764705882352941</v>
      </c>
    </row>
    <row r="45" spans="1:9" ht="12" customHeight="1" x14ac:dyDescent="0.2">
      <c r="A45" s="182" t="s">
        <v>65</v>
      </c>
      <c r="B45" s="51">
        <f>examinésqualifiésssHS!E46</f>
        <v>24</v>
      </c>
      <c r="C45" s="51">
        <f>examinésqualifiésssHS!F46</f>
        <v>47</v>
      </c>
      <c r="D45" s="53">
        <f t="shared" si="7"/>
        <v>71</v>
      </c>
      <c r="E45" s="459">
        <f t="shared" si="8"/>
        <v>0.3380281690140845</v>
      </c>
      <c r="F45" s="51">
        <f>examinésqualifiésssHS!L46</f>
        <v>0</v>
      </c>
      <c r="G45" s="51">
        <f>examinésqualifiésssHS!M46</f>
        <v>6</v>
      </c>
      <c r="H45" s="53">
        <f t="shared" si="9"/>
        <v>6</v>
      </c>
      <c r="I45" s="459">
        <f t="shared" si="10"/>
        <v>0</v>
      </c>
    </row>
    <row r="46" spans="1:9" ht="12" customHeight="1" x14ac:dyDescent="0.2">
      <c r="A46" s="182" t="s">
        <v>66</v>
      </c>
      <c r="B46" s="51">
        <f>examinésqualifiésssHS!E47</f>
        <v>15</v>
      </c>
      <c r="C46" s="51">
        <f>examinésqualifiésssHS!F47</f>
        <v>72</v>
      </c>
      <c r="D46" s="53">
        <f t="shared" si="7"/>
        <v>87</v>
      </c>
      <c r="E46" s="459">
        <f t="shared" si="8"/>
        <v>0.17241379310344829</v>
      </c>
      <c r="F46" s="51">
        <f>examinésqualifiésssHS!L47</f>
        <v>0</v>
      </c>
      <c r="G46" s="51">
        <f>examinésqualifiésssHS!M47</f>
        <v>3</v>
      </c>
      <c r="H46" s="53">
        <f t="shared" si="9"/>
        <v>3</v>
      </c>
      <c r="I46" s="459">
        <f t="shared" si="10"/>
        <v>0</v>
      </c>
    </row>
    <row r="47" spans="1:9" ht="12" customHeight="1" x14ac:dyDescent="0.2">
      <c r="A47" s="182" t="s">
        <v>67</v>
      </c>
      <c r="B47" s="51">
        <f>examinésqualifiésssHS!E48</f>
        <v>54</v>
      </c>
      <c r="C47" s="51">
        <f>examinésqualifiésssHS!F48</f>
        <v>84</v>
      </c>
      <c r="D47" s="53">
        <f t="shared" si="7"/>
        <v>138</v>
      </c>
      <c r="E47" s="459">
        <f t="shared" si="8"/>
        <v>0.39130434782608697</v>
      </c>
      <c r="F47" s="51">
        <f>examinésqualifiésssHS!L48</f>
        <v>2</v>
      </c>
      <c r="G47" s="51">
        <f>examinésqualifiésssHS!M48</f>
        <v>4</v>
      </c>
      <c r="H47" s="53">
        <f t="shared" si="9"/>
        <v>6</v>
      </c>
      <c r="I47" s="459">
        <f t="shared" si="10"/>
        <v>0.33333333333333331</v>
      </c>
    </row>
    <row r="48" spans="1:9" ht="12" customHeight="1" x14ac:dyDescent="0.2">
      <c r="A48" s="182" t="s">
        <v>68</v>
      </c>
      <c r="B48" s="51">
        <f>examinésqualifiésssHS!E49</f>
        <v>41</v>
      </c>
      <c r="C48" s="51">
        <f>examinésqualifiésssHS!F49</f>
        <v>68</v>
      </c>
      <c r="D48" s="53">
        <f t="shared" si="7"/>
        <v>109</v>
      </c>
      <c r="E48" s="459">
        <f t="shared" si="8"/>
        <v>0.37614678899082571</v>
      </c>
      <c r="F48" s="51">
        <f>examinésqualifiésssHS!L49</f>
        <v>3</v>
      </c>
      <c r="G48" s="51">
        <f>examinésqualifiésssHS!M49</f>
        <v>3</v>
      </c>
      <c r="H48" s="53">
        <f t="shared" si="9"/>
        <v>6</v>
      </c>
      <c r="I48" s="459">
        <f t="shared" si="10"/>
        <v>0.5</v>
      </c>
    </row>
    <row r="49" spans="1:9" ht="12" customHeight="1" x14ac:dyDescent="0.2">
      <c r="A49" s="182" t="s">
        <v>69</v>
      </c>
      <c r="B49" s="51">
        <f>examinésqualifiésssHS!E50</f>
        <v>40</v>
      </c>
      <c r="C49" s="51">
        <f>examinésqualifiésssHS!F50</f>
        <v>71</v>
      </c>
      <c r="D49" s="53">
        <f t="shared" si="7"/>
        <v>111</v>
      </c>
      <c r="E49" s="459">
        <f t="shared" si="8"/>
        <v>0.36036036036036034</v>
      </c>
      <c r="F49" s="51">
        <f>examinésqualifiésssHS!L50</f>
        <v>3</v>
      </c>
      <c r="G49" s="51">
        <f>examinésqualifiésssHS!M50</f>
        <v>7</v>
      </c>
      <c r="H49" s="53">
        <f t="shared" si="9"/>
        <v>10</v>
      </c>
      <c r="I49" s="459">
        <f t="shared" si="10"/>
        <v>0.3</v>
      </c>
    </row>
    <row r="50" spans="1:9" ht="12" customHeight="1" x14ac:dyDescent="0.2">
      <c r="A50" s="182" t="s">
        <v>70</v>
      </c>
      <c r="B50" s="51">
        <f>examinésqualifiésssHS!E51</f>
        <v>21</v>
      </c>
      <c r="C50" s="51">
        <f>examinésqualifiésssHS!F51</f>
        <v>48</v>
      </c>
      <c r="D50" s="53">
        <f t="shared" si="7"/>
        <v>69</v>
      </c>
      <c r="E50" s="459">
        <f t="shared" si="8"/>
        <v>0.30434782608695654</v>
      </c>
      <c r="F50" s="51">
        <f>examinésqualifiésssHS!L51</f>
        <v>0</v>
      </c>
      <c r="G50" s="51">
        <f>examinésqualifiésssHS!M51</f>
        <v>3</v>
      </c>
      <c r="H50" s="53">
        <f t="shared" si="9"/>
        <v>3</v>
      </c>
      <c r="I50" s="459">
        <f t="shared" si="10"/>
        <v>0</v>
      </c>
    </row>
    <row r="51" spans="1:9" ht="12" customHeight="1" x14ac:dyDescent="0.2">
      <c r="A51" s="182" t="s">
        <v>71</v>
      </c>
      <c r="B51" s="51">
        <f>examinésqualifiésssHS!E52</f>
        <v>55</v>
      </c>
      <c r="C51" s="51">
        <f>examinésqualifiésssHS!F52</f>
        <v>54</v>
      </c>
      <c r="D51" s="53">
        <f t="shared" si="7"/>
        <v>109</v>
      </c>
      <c r="E51" s="459">
        <f t="shared" si="8"/>
        <v>0.50458715596330272</v>
      </c>
      <c r="F51" s="51">
        <f>examinésqualifiésssHS!L52</f>
        <v>2</v>
      </c>
      <c r="G51" s="51">
        <f>examinésqualifiésssHS!M52</f>
        <v>1</v>
      </c>
      <c r="H51" s="53">
        <f t="shared" si="9"/>
        <v>3</v>
      </c>
      <c r="I51" s="459">
        <f t="shared" si="10"/>
        <v>0.66666666666666663</v>
      </c>
    </row>
    <row r="52" spans="1:9" ht="12" customHeight="1" x14ac:dyDescent="0.2">
      <c r="A52" s="182" t="s">
        <v>72</v>
      </c>
      <c r="B52" s="51">
        <f>examinésqualifiésssHS!E53</f>
        <v>58</v>
      </c>
      <c r="C52" s="51">
        <f>examinésqualifiésssHS!F53</f>
        <v>67</v>
      </c>
      <c r="D52" s="53">
        <f t="shared" si="7"/>
        <v>125</v>
      </c>
      <c r="E52" s="459">
        <f t="shared" si="8"/>
        <v>0.46400000000000002</v>
      </c>
      <c r="F52" s="51">
        <f>examinésqualifiésssHS!L53</f>
        <v>2</v>
      </c>
      <c r="G52" s="51">
        <f>examinésqualifiésssHS!M53</f>
        <v>0</v>
      </c>
      <c r="H52" s="53">
        <f t="shared" si="9"/>
        <v>2</v>
      </c>
      <c r="I52" s="459">
        <f t="shared" si="10"/>
        <v>1</v>
      </c>
    </row>
    <row r="53" spans="1:9" ht="12" customHeight="1" x14ac:dyDescent="0.2">
      <c r="A53" s="182" t="s">
        <v>73</v>
      </c>
      <c r="B53" s="51">
        <f>examinésqualifiésssHS!E54</f>
        <v>23</v>
      </c>
      <c r="C53" s="51">
        <f>examinésqualifiésssHS!F54</f>
        <v>47</v>
      </c>
      <c r="D53" s="53">
        <f t="shared" si="7"/>
        <v>70</v>
      </c>
      <c r="E53" s="459">
        <f t="shared" si="8"/>
        <v>0.32857142857142857</v>
      </c>
      <c r="F53" s="51">
        <f>examinésqualifiésssHS!L54</f>
        <v>2</v>
      </c>
      <c r="G53" s="51">
        <f>examinésqualifiésssHS!M54</f>
        <v>1</v>
      </c>
      <c r="H53" s="53">
        <f t="shared" si="9"/>
        <v>3</v>
      </c>
      <c r="I53" s="459">
        <f t="shared" si="10"/>
        <v>0.66666666666666663</v>
      </c>
    </row>
    <row r="54" spans="1:9" ht="12" customHeight="1" x14ac:dyDescent="0.2">
      <c r="A54" s="182" t="s">
        <v>74</v>
      </c>
      <c r="B54" s="51">
        <f>examinésqualifiésssHS!E55</f>
        <v>78</v>
      </c>
      <c r="C54" s="51">
        <f>examinésqualifiésssHS!F55</f>
        <v>245</v>
      </c>
      <c r="D54" s="53">
        <f t="shared" si="7"/>
        <v>323</v>
      </c>
      <c r="E54" s="459">
        <f t="shared" si="8"/>
        <v>0.24148606811145512</v>
      </c>
      <c r="F54" s="51">
        <f>examinésqualifiésssHS!L55</f>
        <v>6</v>
      </c>
      <c r="G54" s="51">
        <f>examinésqualifiésssHS!M55</f>
        <v>21</v>
      </c>
      <c r="H54" s="53">
        <f t="shared" si="9"/>
        <v>27</v>
      </c>
      <c r="I54" s="459">
        <f t="shared" si="10"/>
        <v>0.22222222222222221</v>
      </c>
    </row>
    <row r="55" spans="1:9" ht="12" customHeight="1" x14ac:dyDescent="0.2">
      <c r="A55" s="182" t="s">
        <v>75</v>
      </c>
      <c r="B55" s="51">
        <f>examinésqualifiésssHS!E56</f>
        <v>76</v>
      </c>
      <c r="C55" s="51">
        <f>examinésqualifiésssHS!F56</f>
        <v>202</v>
      </c>
      <c r="D55" s="53">
        <f t="shared" si="7"/>
        <v>278</v>
      </c>
      <c r="E55" s="459">
        <f t="shared" si="8"/>
        <v>0.2733812949640288</v>
      </c>
      <c r="F55" s="51">
        <f>examinésqualifiésssHS!L56</f>
        <v>2</v>
      </c>
      <c r="G55" s="51">
        <f>examinésqualifiésssHS!M56</f>
        <v>30</v>
      </c>
      <c r="H55" s="53">
        <f t="shared" si="9"/>
        <v>32</v>
      </c>
      <c r="I55" s="459">
        <f t="shared" si="10"/>
        <v>6.25E-2</v>
      </c>
    </row>
    <row r="56" spans="1:9" ht="12" customHeight="1" x14ac:dyDescent="0.2">
      <c r="A56" s="182" t="s">
        <v>76</v>
      </c>
      <c r="B56" s="51">
        <f>examinésqualifiésssHS!E57</f>
        <v>48</v>
      </c>
      <c r="C56" s="51">
        <f>examinésqualifiésssHS!F57</f>
        <v>93</v>
      </c>
      <c r="D56" s="53">
        <f t="shared" si="7"/>
        <v>141</v>
      </c>
      <c r="E56" s="459">
        <f t="shared" si="8"/>
        <v>0.34042553191489361</v>
      </c>
      <c r="F56" s="51">
        <f>examinésqualifiésssHS!L57</f>
        <v>3</v>
      </c>
      <c r="G56" s="51">
        <f>examinésqualifiésssHS!M57</f>
        <v>6</v>
      </c>
      <c r="H56" s="53">
        <f t="shared" si="9"/>
        <v>9</v>
      </c>
      <c r="I56" s="459">
        <f t="shared" si="10"/>
        <v>0.33333333333333331</v>
      </c>
    </row>
    <row r="57" spans="1:9" ht="12" customHeight="1" x14ac:dyDescent="0.2">
      <c r="A57" s="182" t="s">
        <v>77</v>
      </c>
      <c r="B57" s="51">
        <f>examinésqualifiésssHS!E58</f>
        <v>37</v>
      </c>
      <c r="C57" s="51">
        <f>examinésqualifiésssHS!F58</f>
        <v>113</v>
      </c>
      <c r="D57" s="53">
        <f t="shared" si="7"/>
        <v>150</v>
      </c>
      <c r="E57" s="459">
        <f t="shared" si="8"/>
        <v>0.24666666666666667</v>
      </c>
      <c r="F57" s="51">
        <f>examinésqualifiésssHS!L58</f>
        <v>0</v>
      </c>
      <c r="G57" s="51">
        <f>examinésqualifiésssHS!M58</f>
        <v>15</v>
      </c>
      <c r="H57" s="53">
        <f t="shared" si="9"/>
        <v>15</v>
      </c>
      <c r="I57" s="459">
        <f t="shared" si="10"/>
        <v>0</v>
      </c>
    </row>
    <row r="58" spans="1:9" ht="12" customHeight="1" x14ac:dyDescent="0.2">
      <c r="A58" s="182" t="s">
        <v>78</v>
      </c>
      <c r="B58" s="51">
        <f>examinésqualifiésssHS!E59</f>
        <v>132</v>
      </c>
      <c r="C58" s="51">
        <f>examinésqualifiésssHS!F59</f>
        <v>97</v>
      </c>
      <c r="D58" s="53">
        <f t="shared" si="7"/>
        <v>229</v>
      </c>
      <c r="E58" s="459">
        <f t="shared" si="8"/>
        <v>0.57641921397379914</v>
      </c>
      <c r="F58" s="51">
        <f>examinésqualifiésssHS!L59</f>
        <v>8</v>
      </c>
      <c r="G58" s="51">
        <f>examinésqualifiésssHS!M59</f>
        <v>16</v>
      </c>
      <c r="H58" s="53">
        <f t="shared" si="9"/>
        <v>24</v>
      </c>
      <c r="I58" s="459">
        <f t="shared" si="10"/>
        <v>0.33333333333333331</v>
      </c>
    </row>
    <row r="59" spans="1:9" ht="12" customHeight="1" x14ac:dyDescent="0.2">
      <c r="A59" s="182" t="s">
        <v>79</v>
      </c>
      <c r="B59" s="51">
        <f>examinésqualifiésssHS!E60</f>
        <v>154</v>
      </c>
      <c r="C59" s="51">
        <f>examinésqualifiésssHS!F60</f>
        <v>98</v>
      </c>
      <c r="D59" s="53">
        <f t="shared" si="7"/>
        <v>252</v>
      </c>
      <c r="E59" s="459">
        <f t="shared" si="8"/>
        <v>0.61111111111111116</v>
      </c>
      <c r="F59" s="51">
        <f>examinésqualifiésssHS!L60</f>
        <v>6</v>
      </c>
      <c r="G59" s="51">
        <f>examinésqualifiésssHS!M60</f>
        <v>15</v>
      </c>
      <c r="H59" s="53">
        <f t="shared" si="9"/>
        <v>21</v>
      </c>
      <c r="I59" s="459">
        <f t="shared" si="10"/>
        <v>0.2857142857142857</v>
      </c>
    </row>
    <row r="60" spans="1:9" ht="12" customHeight="1" x14ac:dyDescent="0.2">
      <c r="A60" s="182" t="s">
        <v>80</v>
      </c>
      <c r="B60" s="51">
        <f>examinésqualifiésssHS!E61</f>
        <v>88</v>
      </c>
      <c r="C60" s="51">
        <f>examinésqualifiésssHS!F61</f>
        <v>47</v>
      </c>
      <c r="D60" s="53">
        <f t="shared" si="7"/>
        <v>135</v>
      </c>
      <c r="E60" s="459">
        <f t="shared" si="8"/>
        <v>0.6518518518518519</v>
      </c>
      <c r="F60" s="51">
        <f>examinésqualifiésssHS!L61</f>
        <v>5</v>
      </c>
      <c r="G60" s="51">
        <f>examinésqualifiésssHS!M61</f>
        <v>3</v>
      </c>
      <c r="H60" s="53">
        <f t="shared" si="9"/>
        <v>8</v>
      </c>
      <c r="I60" s="459">
        <f t="shared" si="10"/>
        <v>0.625</v>
      </c>
    </row>
    <row r="61" spans="1:9" ht="12" customHeight="1" x14ac:dyDescent="0.2">
      <c r="A61" s="182" t="s">
        <v>81</v>
      </c>
      <c r="B61" s="51">
        <f>examinésqualifiésssHS!E62</f>
        <v>106</v>
      </c>
      <c r="C61" s="51">
        <f>examinésqualifiésssHS!F62</f>
        <v>112</v>
      </c>
      <c r="D61" s="53">
        <f t="shared" si="7"/>
        <v>218</v>
      </c>
      <c r="E61" s="459">
        <f t="shared" si="8"/>
        <v>0.48623853211009177</v>
      </c>
      <c r="F61" s="51">
        <f>examinésqualifiésssHS!L62</f>
        <v>4</v>
      </c>
      <c r="G61" s="51">
        <f>examinésqualifiésssHS!M62</f>
        <v>6</v>
      </c>
      <c r="H61" s="53">
        <f t="shared" si="9"/>
        <v>10</v>
      </c>
      <c r="I61" s="459">
        <f t="shared" si="10"/>
        <v>0.4</v>
      </c>
    </row>
    <row r="62" spans="1:9" ht="12" customHeight="1" x14ac:dyDescent="0.2">
      <c r="A62" s="182" t="s">
        <v>82</v>
      </c>
      <c r="B62" s="51">
        <f>examinésqualifiésssHS!E63</f>
        <v>122</v>
      </c>
      <c r="C62" s="51">
        <f>examinésqualifiésssHS!F63</f>
        <v>98</v>
      </c>
      <c r="D62" s="53">
        <f t="shared" si="7"/>
        <v>220</v>
      </c>
      <c r="E62" s="459">
        <f t="shared" si="8"/>
        <v>0.55454545454545456</v>
      </c>
      <c r="F62" s="51">
        <f>examinésqualifiésssHS!L63</f>
        <v>4</v>
      </c>
      <c r="G62" s="51">
        <f>examinésqualifiésssHS!M63</f>
        <v>2</v>
      </c>
      <c r="H62" s="53">
        <f t="shared" si="9"/>
        <v>6</v>
      </c>
      <c r="I62" s="459">
        <f t="shared" si="10"/>
        <v>0.66666666666666663</v>
      </c>
    </row>
    <row r="63" spans="1:9" ht="12" customHeight="1" x14ac:dyDescent="0.2">
      <c r="A63" s="183" t="s">
        <v>83</v>
      </c>
      <c r="B63" s="51">
        <f>examinésqualifiésssHS!E64</f>
        <v>63</v>
      </c>
      <c r="C63" s="51">
        <f>examinésqualifiésssHS!F64</f>
        <v>45</v>
      </c>
      <c r="D63" s="55">
        <f t="shared" si="7"/>
        <v>108</v>
      </c>
      <c r="E63" s="461">
        <f t="shared" si="8"/>
        <v>0.58333333333333337</v>
      </c>
      <c r="F63" s="51">
        <f>examinésqualifiésssHS!L64</f>
        <v>2</v>
      </c>
      <c r="G63" s="51">
        <f>examinésqualifiésssHS!M64</f>
        <v>2</v>
      </c>
      <c r="H63" s="55">
        <f t="shared" si="9"/>
        <v>4</v>
      </c>
      <c r="I63" s="461">
        <f t="shared" si="10"/>
        <v>0.5</v>
      </c>
    </row>
    <row r="64" spans="1:9" ht="12" customHeight="1" x14ac:dyDescent="0.2">
      <c r="A64" s="212" t="s">
        <v>84</v>
      </c>
      <c r="B64" s="441">
        <f>SUM(B41:B63)</f>
        <v>1495</v>
      </c>
      <c r="C64" s="442">
        <f>SUM(C41:C63)</f>
        <v>2468</v>
      </c>
      <c r="D64" s="58">
        <f>SUM(D41:D63)</f>
        <v>3963</v>
      </c>
      <c r="E64" s="460">
        <f>B64/D64</f>
        <v>0.37723946505172851</v>
      </c>
      <c r="F64" s="58">
        <f>SUM(F41:F63)</f>
        <v>74</v>
      </c>
      <c r="G64" s="58">
        <f>SUM(G41:G63)</f>
        <v>233</v>
      </c>
      <c r="H64" s="58">
        <f>SUM(H41:H63)</f>
        <v>307</v>
      </c>
      <c r="I64" s="460">
        <f t="shared" si="10"/>
        <v>0.24104234527687296</v>
      </c>
    </row>
    <row r="65" spans="1:9" ht="12" customHeight="1" x14ac:dyDescent="0.2">
      <c r="A65" s="181">
        <v>85</v>
      </c>
      <c r="B65" s="51">
        <f>examinésqualifiésssHS!E66</f>
        <v>19</v>
      </c>
      <c r="C65" s="51">
        <f>examinésqualifiésssHS!F66</f>
        <v>20</v>
      </c>
      <c r="D65" s="50">
        <f>SUM(B65:C65)</f>
        <v>39</v>
      </c>
      <c r="E65" s="458">
        <f t="shared" si="8"/>
        <v>0.48717948717948717</v>
      </c>
      <c r="F65" s="51">
        <f>examinésqualifiésssHS!L66</f>
        <v>0</v>
      </c>
      <c r="G65" s="51">
        <f>examinésqualifiésssHS!M66</f>
        <v>0</v>
      </c>
      <c r="H65" s="50">
        <f>SUM(F65:G65)</f>
        <v>0</v>
      </c>
      <c r="I65" s="458" t="e">
        <f t="shared" si="10"/>
        <v>#DIV/0!</v>
      </c>
    </row>
    <row r="66" spans="1:9" ht="12" customHeight="1" x14ac:dyDescent="0.2">
      <c r="A66" s="182">
        <v>86</v>
      </c>
      <c r="B66" s="51">
        <f>examinésqualifiésssHS!E67</f>
        <v>44</v>
      </c>
      <c r="C66" s="51">
        <f>examinésqualifiésssHS!F67</f>
        <v>28</v>
      </c>
      <c r="D66" s="53">
        <f>SUM(B66:C66)</f>
        <v>72</v>
      </c>
      <c r="E66" s="459">
        <f t="shared" si="8"/>
        <v>0.61111111111111116</v>
      </c>
      <c r="F66" s="51">
        <f>examinésqualifiésssHS!L67</f>
        <v>0</v>
      </c>
      <c r="G66" s="51">
        <f>examinésqualifiésssHS!M67</f>
        <v>0</v>
      </c>
      <c r="H66" s="53">
        <f>SUM(F66:G66)</f>
        <v>0</v>
      </c>
      <c r="I66" s="459" t="e">
        <f t="shared" si="10"/>
        <v>#DIV/0!</v>
      </c>
    </row>
    <row r="67" spans="1:9" ht="12" customHeight="1" x14ac:dyDescent="0.2">
      <c r="A67" s="183">
        <v>87</v>
      </c>
      <c r="B67" s="51">
        <f>examinésqualifiésssHS!E68</f>
        <v>63</v>
      </c>
      <c r="C67" s="51">
        <f>examinésqualifiésssHS!F68</f>
        <v>26</v>
      </c>
      <c r="D67" s="55">
        <f>SUM(B67:C67)</f>
        <v>89</v>
      </c>
      <c r="E67" s="461">
        <f t="shared" si="8"/>
        <v>0.7078651685393258</v>
      </c>
      <c r="F67" s="51">
        <f>examinésqualifiésssHS!L68</f>
        <v>0</v>
      </c>
      <c r="G67" s="51">
        <f>examinésqualifiésssHS!M68</f>
        <v>1</v>
      </c>
      <c r="H67" s="55">
        <f>SUM(F67:G67)</f>
        <v>1</v>
      </c>
      <c r="I67" s="461">
        <f t="shared" si="10"/>
        <v>0</v>
      </c>
    </row>
    <row r="68" spans="1:9" ht="12" customHeight="1" x14ac:dyDescent="0.2">
      <c r="A68" s="941">
        <v>90</v>
      </c>
      <c r="B68" s="51">
        <f>examinésqualifiésssHS!E69</f>
        <v>7</v>
      </c>
      <c r="C68" s="51">
        <f>examinésqualifiésssHS!F69</f>
        <v>3</v>
      </c>
      <c r="D68" s="55">
        <f t="shared" ref="D68:D70" si="11">SUM(B68:C68)</f>
        <v>10</v>
      </c>
      <c r="E68" s="461">
        <f t="shared" ref="E68:E70" si="12">B68/D68</f>
        <v>0.7</v>
      </c>
      <c r="F68" s="51">
        <f>examinésqualifiésssHS!L69</f>
        <v>0</v>
      </c>
      <c r="G68" s="51">
        <f>examinésqualifiésssHS!M69</f>
        <v>0</v>
      </c>
      <c r="H68" s="55">
        <f t="shared" ref="H68:H70" si="13">SUM(F68:G68)</f>
        <v>0</v>
      </c>
      <c r="I68" s="461" t="e">
        <f t="shared" ref="I68:I70" si="14">F68/H68</f>
        <v>#DIV/0!</v>
      </c>
    </row>
    <row r="69" spans="1:9" ht="12" customHeight="1" x14ac:dyDescent="0.2">
      <c r="A69" s="941">
        <v>91</v>
      </c>
      <c r="B69" s="51">
        <f>examinésqualifiésssHS!E70</f>
        <v>16</v>
      </c>
      <c r="C69" s="51">
        <f>examinésqualifiésssHS!F70</f>
        <v>12</v>
      </c>
      <c r="D69" s="55">
        <f t="shared" si="11"/>
        <v>28</v>
      </c>
      <c r="E69" s="461">
        <f t="shared" si="12"/>
        <v>0.5714285714285714</v>
      </c>
      <c r="F69" s="51">
        <f>examinésqualifiésssHS!L70</f>
        <v>0</v>
      </c>
      <c r="G69" s="51">
        <f>examinésqualifiésssHS!M70</f>
        <v>1</v>
      </c>
      <c r="H69" s="55">
        <f t="shared" si="13"/>
        <v>1</v>
      </c>
      <c r="I69" s="461">
        <f t="shared" si="14"/>
        <v>0</v>
      </c>
    </row>
    <row r="70" spans="1:9" ht="12" customHeight="1" x14ac:dyDescent="0.2">
      <c r="A70" s="941">
        <v>92</v>
      </c>
      <c r="B70" s="51">
        <f>examinésqualifiésssHS!E71</f>
        <v>7</v>
      </c>
      <c r="C70" s="51">
        <f>examinésqualifiésssHS!F71</f>
        <v>3</v>
      </c>
      <c r="D70" s="55">
        <f t="shared" si="11"/>
        <v>10</v>
      </c>
      <c r="E70" s="461">
        <f t="shared" si="12"/>
        <v>0.7</v>
      </c>
      <c r="F70" s="51">
        <f>examinésqualifiésssHS!L71</f>
        <v>0</v>
      </c>
      <c r="G70" s="51">
        <f>examinésqualifiésssHS!M71</f>
        <v>0</v>
      </c>
      <c r="H70" s="55">
        <f t="shared" si="13"/>
        <v>0</v>
      </c>
      <c r="I70" s="461" t="e">
        <f t="shared" si="14"/>
        <v>#DIV/0!</v>
      </c>
    </row>
    <row r="71" spans="1:9" ht="12" customHeight="1" x14ac:dyDescent="0.2">
      <c r="A71" s="212" t="s">
        <v>386</v>
      </c>
      <c r="B71" s="58">
        <f>SUM(B65:B70)</f>
        <v>156</v>
      </c>
      <c r="C71" s="58">
        <f>SUM(C65:C70)</f>
        <v>92</v>
      </c>
      <c r="D71" s="58">
        <f>SUM(D65:D70)</f>
        <v>248</v>
      </c>
      <c r="E71" s="460">
        <f>B71/D71</f>
        <v>0.62903225806451613</v>
      </c>
      <c r="F71" s="58">
        <f>SUM(F65:F70)</f>
        <v>0</v>
      </c>
      <c r="G71" s="58">
        <f>SUM(G65:G70)</f>
        <v>2</v>
      </c>
      <c r="H71" s="58">
        <f>SUM(H65:H70)</f>
        <v>2</v>
      </c>
      <c r="I71" s="460">
        <f t="shared" si="10"/>
        <v>0</v>
      </c>
    </row>
    <row r="72" spans="1:9" ht="12" customHeight="1" thickBot="1" x14ac:dyDescent="0.25">
      <c r="A72" s="184" t="s">
        <v>8</v>
      </c>
      <c r="B72" s="60">
        <f>B14+B40+B64+B71</f>
        <v>3630</v>
      </c>
      <c r="C72" s="61">
        <f>C14+C40+C64+C71</f>
        <v>4135</v>
      </c>
      <c r="D72" s="61">
        <f>D14+D40+D64+D71</f>
        <v>7765</v>
      </c>
      <c r="E72" s="462">
        <f>B72/D72</f>
        <v>0.46748229233741145</v>
      </c>
      <c r="F72" s="60">
        <f>F14+F40+F64+F71</f>
        <v>121</v>
      </c>
      <c r="G72" s="61">
        <f>G14+G40+G64+G71</f>
        <v>321</v>
      </c>
      <c r="H72" s="61">
        <f>H14+H40+H64+H71</f>
        <v>442</v>
      </c>
      <c r="I72" s="462">
        <f t="shared" si="10"/>
        <v>0.27375565610859731</v>
      </c>
    </row>
    <row r="73" spans="1:9" x14ac:dyDescent="0.2">
      <c r="A73" s="1049" t="str">
        <f>'fiche technique'!B5</f>
        <v>Source: MESRI-DGRH A1-1, ANTARES, campagne qualification 2021, données au 15/11/2021</v>
      </c>
      <c r="B73" s="1049"/>
      <c r="C73" s="1049"/>
      <c r="D73" s="1049"/>
      <c r="E73" s="1049"/>
      <c r="F73" s="1049"/>
      <c r="G73" s="1049"/>
      <c r="H73" s="1049"/>
      <c r="I73" s="1049"/>
    </row>
    <row r="74" spans="1:9" x14ac:dyDescent="0.2">
      <c r="A74" t="str">
        <f>'fiche technique'!B10</f>
        <v>Remarque: La table des sections CNU est en page 28.</v>
      </c>
    </row>
    <row r="75" spans="1:9" x14ac:dyDescent="0.2">
      <c r="A75">
        <f>'fiche technique'!B12</f>
        <v>0</v>
      </c>
      <c r="B75"/>
      <c r="C75"/>
      <c r="D75"/>
      <c r="E75"/>
      <c r="F75"/>
    </row>
    <row r="78" spans="1:9" x14ac:dyDescent="0.2">
      <c r="C78" s="62"/>
    </row>
    <row r="156" spans="1:1" x14ac:dyDescent="0.2">
      <c r="A156" s="47"/>
    </row>
  </sheetData>
  <sheetProtection selectLockedCells="1" selectUnlockedCells="1"/>
  <mergeCells count="7">
    <mergeCell ref="D1:E1"/>
    <mergeCell ref="B6:E6"/>
    <mergeCell ref="A73:I73"/>
    <mergeCell ref="A3:I3"/>
    <mergeCell ref="A4:I4"/>
    <mergeCell ref="A6:A7"/>
    <mergeCell ref="F6:I6"/>
  </mergeCells>
  <conditionalFormatting sqref="E8:E71 I8:I64">
    <cfRule type="containsErrors" dxfId="9" priority="2">
      <formula>ISERROR(E8)</formula>
    </cfRule>
  </conditionalFormatting>
  <conditionalFormatting sqref="I65:I71">
    <cfRule type="containsErrors" dxfId="8" priority="1">
      <formula>ISERROR(I65)</formula>
    </cfRule>
  </conditionalFormatting>
  <printOptions horizontalCentered="1"/>
  <pageMargins left="0" right="0" top="0.39374999999999999" bottom="0.39305555555555555" header="0.51180555555555551" footer="0.19652777777777777"/>
  <pageSetup paperSize="9" scale="89" firstPageNumber="0" orientation="portrait" r:id="rId1"/>
  <headerFooter alignWithMargins="0">
    <oddFooter>&amp;CPage &amp;P</oddFooter>
  </headerFooter>
  <ignoredErrors>
    <ignoredError sqref="I8:I13" evalError="1"/>
    <ignoredError sqref="I14:I72" evalError="1" formula="1"/>
    <ignoredError sqref="E14:H71 D40:D71 E72 H72" formula="1"/>
    <ignoredError sqref="A8:A6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A80"/>
  <sheetViews>
    <sheetView showZeros="0" zoomScale="90" zoomScaleNormal="90" workbookViewId="0">
      <selection activeCell="B6" sqref="B6"/>
    </sheetView>
  </sheetViews>
  <sheetFormatPr baseColWidth="10" defaultColWidth="13.33203125" defaultRowHeight="12.75" x14ac:dyDescent="0.2"/>
  <cols>
    <col min="1" max="1" width="3.83203125" style="63" customWidth="1"/>
    <col min="2" max="2" width="28.5" style="64" customWidth="1"/>
    <col min="3" max="9" width="13.33203125" style="64" customWidth="1"/>
    <col min="10" max="10" width="16.6640625" style="64" customWidth="1"/>
    <col min="11" max="11" width="13.33203125" style="64" customWidth="1"/>
    <col min="12" max="16384" width="13.33203125" style="64"/>
  </cols>
  <sheetData>
    <row r="1" spans="1:27" ht="20.25" x14ac:dyDescent="0.3">
      <c r="B1" s="65" t="s">
        <v>0</v>
      </c>
      <c r="C1" s="1"/>
      <c r="D1" s="1"/>
      <c r="G1" s="1019">
        <v>0</v>
      </c>
      <c r="H1" s="1019"/>
      <c r="I1" s="308"/>
      <c r="J1" s="308"/>
      <c r="K1" s="308"/>
      <c r="L1" s="308"/>
    </row>
    <row r="2" spans="1:27" ht="22.5" customHeight="1" x14ac:dyDescent="0.3">
      <c r="A2" s="66"/>
      <c r="B2" s="1077" t="str">
        <f>'fiche technique'!B3</f>
        <v>Campagne de qualification pour l'année 2021</v>
      </c>
      <c r="C2" s="1077"/>
      <c r="D2" s="1077"/>
      <c r="E2" s="1077"/>
      <c r="F2" s="1077"/>
      <c r="G2" s="1077"/>
      <c r="H2" s="1077"/>
      <c r="I2" s="1077"/>
      <c r="J2" s="927"/>
      <c r="K2" s="927"/>
      <c r="L2" s="309"/>
    </row>
    <row r="3" spans="1:27" s="169" customFormat="1" ht="22.5" customHeight="1" x14ac:dyDescent="0.2">
      <c r="A3" s="260"/>
      <c r="B3" s="1077" t="s">
        <v>223</v>
      </c>
      <c r="C3" s="1077"/>
      <c r="D3" s="1077"/>
      <c r="E3" s="1077"/>
      <c r="F3" s="1077"/>
      <c r="G3" s="1077"/>
      <c r="H3" s="1078"/>
      <c r="I3" s="1078"/>
      <c r="J3" s="261"/>
      <c r="L3" s="261"/>
    </row>
    <row r="4" spans="1:27" s="169" customFormat="1" ht="22.5" customHeight="1" x14ac:dyDescent="0.2">
      <c r="A4" s="260"/>
      <c r="B4" s="1079" t="s">
        <v>224</v>
      </c>
      <c r="C4" s="1079"/>
      <c r="D4" s="1079"/>
      <c r="E4" s="1079"/>
      <c r="F4" s="1079"/>
      <c r="G4" s="1079"/>
      <c r="H4" s="1080"/>
      <c r="I4" s="1080"/>
      <c r="J4" s="262"/>
      <c r="K4" s="262"/>
      <c r="L4" s="262"/>
    </row>
    <row r="5" spans="1:27" s="169" customFormat="1" ht="18.75" customHeight="1" x14ac:dyDescent="0.2">
      <c r="A5" s="168"/>
      <c r="J5" s="261" t="s">
        <v>89</v>
      </c>
    </row>
    <row r="6" spans="1:27" s="169" customFormat="1" ht="18.75" x14ac:dyDescent="0.25">
      <c r="A6" s="168"/>
      <c r="B6" s="67" t="str">
        <f>"Le CNU a délivré "&amp;K35&amp;" qualifications à "&amp;K36&amp;" personnes."</f>
        <v>Le CNU a délivré 8207 qualifications à 6280 personnes.</v>
      </c>
      <c r="C6" s="263"/>
      <c r="D6" s="263"/>
      <c r="E6" s="264"/>
      <c r="F6" s="264"/>
      <c r="G6" s="264"/>
      <c r="H6" s="265"/>
      <c r="I6" s="265"/>
      <c r="J6" s="265"/>
      <c r="K6" s="265"/>
      <c r="L6" s="265"/>
    </row>
    <row r="7" spans="1:27" s="169" customFormat="1" ht="18.75" x14ac:dyDescent="0.2">
      <c r="A7" s="168"/>
      <c r="B7" s="263"/>
      <c r="C7" s="263"/>
      <c r="D7" s="263"/>
      <c r="E7" s="264"/>
      <c r="F7" s="264"/>
      <c r="G7" s="264"/>
      <c r="H7" s="265"/>
      <c r="I7" s="265"/>
      <c r="J7" s="265"/>
      <c r="K7" s="265"/>
      <c r="L7" s="265"/>
    </row>
    <row r="8" spans="1:27" s="169" customFormat="1" ht="18.75" x14ac:dyDescent="0.2">
      <c r="A8" s="168"/>
      <c r="B8" s="429" t="s">
        <v>369</v>
      </c>
      <c r="C8" s="263"/>
      <c r="D8" s="263"/>
      <c r="E8" s="264"/>
      <c r="F8" s="264"/>
      <c r="G8" s="264"/>
      <c r="H8" s="265"/>
      <c r="I8" s="265"/>
      <c r="J8" s="265"/>
      <c r="K8" s="265"/>
      <c r="L8" s="265"/>
    </row>
    <row r="9" spans="1:27" s="169" customFormat="1" ht="19.5" thickBot="1" x14ac:dyDescent="0.25">
      <c r="A9" s="168"/>
      <c r="B9" s="264"/>
      <c r="C9" s="264"/>
      <c r="D9" s="264"/>
      <c r="E9" s="264"/>
      <c r="F9" s="264"/>
      <c r="G9" s="264"/>
      <c r="H9" s="265"/>
      <c r="I9" s="265"/>
      <c r="J9" s="265"/>
      <c r="K9" s="265"/>
      <c r="L9" s="265"/>
      <c r="AA9" s="169">
        <f>Z9/11</f>
        <v>0</v>
      </c>
    </row>
    <row r="10" spans="1:27" s="169" customFormat="1" ht="32.25" customHeight="1" x14ac:dyDescent="0.2">
      <c r="A10" s="168"/>
      <c r="B10" s="1081" t="s">
        <v>90</v>
      </c>
      <c r="C10" s="1085" t="s">
        <v>225</v>
      </c>
      <c r="D10" s="1086"/>
      <c r="E10" s="1085" t="s">
        <v>226</v>
      </c>
      <c r="F10" s="1087"/>
      <c r="G10" s="1088" t="s">
        <v>91</v>
      </c>
      <c r="H10" s="1090" t="s">
        <v>92</v>
      </c>
      <c r="I10" s="315"/>
      <c r="J10" s="315"/>
      <c r="K10" s="315"/>
      <c r="L10" s="315"/>
      <c r="AA10" s="169">
        <f>Z10/11</f>
        <v>0</v>
      </c>
    </row>
    <row r="11" spans="1:27" s="169" customFormat="1" ht="22.5" customHeight="1" x14ac:dyDescent="0.2">
      <c r="A11" s="168"/>
      <c r="B11" s="1082"/>
      <c r="C11" s="266" t="s">
        <v>27</v>
      </c>
      <c r="D11" s="267" t="s">
        <v>28</v>
      </c>
      <c r="E11" s="266" t="s">
        <v>27</v>
      </c>
      <c r="F11" s="268" t="s">
        <v>28</v>
      </c>
      <c r="G11" s="1089"/>
      <c r="H11" s="1091"/>
      <c r="I11" s="898"/>
      <c r="J11" s="316"/>
      <c r="K11" s="316"/>
      <c r="L11" s="316"/>
    </row>
    <row r="12" spans="1:27" s="169" customFormat="1" ht="18.75" x14ac:dyDescent="0.2">
      <c r="A12" s="168"/>
      <c r="B12" s="269" t="s">
        <v>93</v>
      </c>
      <c r="C12" s="897">
        <v>2008</v>
      </c>
      <c r="D12" s="877">
        <v>2444</v>
      </c>
      <c r="E12" s="876">
        <v>74</v>
      </c>
      <c r="F12" s="893">
        <v>184</v>
      </c>
      <c r="G12" s="899">
        <f>C12+D12+E12+F12</f>
        <v>4710</v>
      </c>
      <c r="H12" s="306">
        <f t="shared" ref="H12:H17" si="0">G12/$G$18</f>
        <v>0.75384122919334184</v>
      </c>
      <c r="I12" s="882"/>
      <c r="J12" s="317"/>
      <c r="K12" s="317"/>
      <c r="L12" s="317"/>
    </row>
    <row r="13" spans="1:27" s="169" customFormat="1" ht="18.75" x14ac:dyDescent="0.2">
      <c r="A13" s="168"/>
      <c r="B13" s="270" t="s">
        <v>94</v>
      </c>
      <c r="C13" s="896">
        <v>574</v>
      </c>
      <c r="D13" s="880">
        <v>624</v>
      </c>
      <c r="E13" s="888">
        <v>16</v>
      </c>
      <c r="F13" s="889">
        <v>45</v>
      </c>
      <c r="G13" s="890">
        <f t="shared" ref="G13:G15" si="1">C13+D13+E13+F13</f>
        <v>1259</v>
      </c>
      <c r="H13" s="307">
        <f t="shared" si="0"/>
        <v>0.20150448143405889</v>
      </c>
      <c r="I13" s="882"/>
      <c r="J13" s="882"/>
      <c r="K13" s="882"/>
      <c r="L13" s="882"/>
    </row>
    <row r="14" spans="1:27" s="169" customFormat="1" ht="18.75" x14ac:dyDescent="0.2">
      <c r="A14" s="168"/>
      <c r="B14" s="270" t="s">
        <v>95</v>
      </c>
      <c r="C14" s="896">
        <v>114</v>
      </c>
      <c r="D14" s="880">
        <v>112</v>
      </c>
      <c r="E14" s="888">
        <v>1</v>
      </c>
      <c r="F14" s="889">
        <v>7</v>
      </c>
      <c r="G14" s="890">
        <f t="shared" si="1"/>
        <v>234</v>
      </c>
      <c r="H14" s="307">
        <f t="shared" si="0"/>
        <v>3.745198463508323E-2</v>
      </c>
      <c r="I14" s="882"/>
      <c r="J14" s="882"/>
      <c r="K14" s="882"/>
      <c r="L14" s="882"/>
    </row>
    <row r="15" spans="1:27" s="169" customFormat="1" ht="18.75" x14ac:dyDescent="0.2">
      <c r="A15" s="168"/>
      <c r="B15" s="270" t="s">
        <v>96</v>
      </c>
      <c r="C15" s="896">
        <v>22</v>
      </c>
      <c r="D15" s="880">
        <v>13</v>
      </c>
      <c r="E15" s="888"/>
      <c r="F15" s="889"/>
      <c r="G15" s="890">
        <f t="shared" si="1"/>
        <v>35</v>
      </c>
      <c r="H15" s="307">
        <f t="shared" si="0"/>
        <v>5.6017925736235596E-3</v>
      </c>
      <c r="I15" s="882"/>
      <c r="J15" s="882"/>
      <c r="K15" s="882"/>
      <c r="L15" s="882"/>
    </row>
    <row r="16" spans="1:27" s="169" customFormat="1" ht="18.75" x14ac:dyDescent="0.2">
      <c r="A16" s="168"/>
      <c r="B16" s="854" t="s">
        <v>97</v>
      </c>
      <c r="C16" s="902">
        <v>5</v>
      </c>
      <c r="D16" s="883">
        <v>3</v>
      </c>
      <c r="E16" s="856">
        <v>0</v>
      </c>
      <c r="F16" s="857">
        <v>0</v>
      </c>
      <c r="G16" s="890">
        <f>C16+D16+E16+F16</f>
        <v>8</v>
      </c>
      <c r="H16" s="307">
        <f t="shared" si="0"/>
        <v>1.2804097311139564E-3</v>
      </c>
      <c r="I16" s="882"/>
      <c r="J16" s="882"/>
      <c r="K16" s="882"/>
      <c r="L16" s="882"/>
    </row>
    <row r="17" spans="1:12" s="169" customFormat="1" ht="19.5" customHeight="1" thickBot="1" x14ac:dyDescent="0.25">
      <c r="A17" s="168"/>
      <c r="B17" s="624" t="s">
        <v>346</v>
      </c>
      <c r="C17" s="855">
        <v>1</v>
      </c>
      <c r="D17" s="859">
        <v>1</v>
      </c>
      <c r="E17" s="858"/>
      <c r="F17" s="859"/>
      <c r="G17" s="890">
        <f t="shared" ref="G17" si="2">C17+D17+E17+F17</f>
        <v>2</v>
      </c>
      <c r="H17" s="307">
        <f t="shared" si="0"/>
        <v>3.201024327784891E-4</v>
      </c>
      <c r="I17" s="882"/>
      <c r="J17" s="861"/>
      <c r="K17" s="317"/>
      <c r="L17" s="317"/>
    </row>
    <row r="18" spans="1:12" s="169" customFormat="1" ht="18.75" customHeight="1" thickBot="1" x14ac:dyDescent="0.25">
      <c r="A18" s="168"/>
      <c r="B18" s="625"/>
      <c r="C18" s="891">
        <f>SUM(C12:C17)</f>
        <v>2724</v>
      </c>
      <c r="D18" s="892">
        <f>SUM(D12:D17)</f>
        <v>3197</v>
      </c>
      <c r="E18" s="891">
        <f>SUM(E12:E17)</f>
        <v>91</v>
      </c>
      <c r="F18" s="892">
        <f>SUM(F12:F17)</f>
        <v>236</v>
      </c>
      <c r="G18" s="891">
        <f>SUM(G12:G17)</f>
        <v>6248</v>
      </c>
      <c r="H18" s="944">
        <v>1</v>
      </c>
      <c r="I18" s="882"/>
      <c r="J18" s="610"/>
      <c r="K18" s="317"/>
      <c r="L18" s="317"/>
    </row>
    <row r="19" spans="1:12" s="169" customFormat="1" ht="66" customHeight="1" x14ac:dyDescent="0.25">
      <c r="A19" s="168"/>
      <c r="B19" s="430" t="s">
        <v>370</v>
      </c>
      <c r="C19" s="264"/>
      <c r="D19" s="264"/>
      <c r="E19" s="264"/>
      <c r="F19" s="264"/>
      <c r="G19" s="264"/>
      <c r="H19" s="265"/>
      <c r="I19" s="265"/>
      <c r="J19" s="265"/>
      <c r="L19" s="265"/>
    </row>
    <row r="20" spans="1:12" s="169" customFormat="1" ht="9.75" customHeight="1" thickBot="1" x14ac:dyDescent="0.25">
      <c r="A20" s="168"/>
      <c r="B20" s="264"/>
      <c r="C20" s="264"/>
      <c r="D20" s="264"/>
      <c r="E20" s="264"/>
      <c r="F20" s="264"/>
      <c r="G20" s="264"/>
      <c r="H20" s="265"/>
      <c r="I20" s="265"/>
      <c r="J20" s="265"/>
      <c r="L20" s="265"/>
    </row>
    <row r="21" spans="1:12" s="169" customFormat="1" ht="33" customHeight="1" x14ac:dyDescent="0.2">
      <c r="A21" s="168"/>
      <c r="B21" s="1081" t="s">
        <v>90</v>
      </c>
      <c r="C21" s="1056" t="s">
        <v>227</v>
      </c>
      <c r="D21" s="1083"/>
      <c r="E21" s="1056" t="s">
        <v>280</v>
      </c>
      <c r="F21" s="1057"/>
      <c r="G21" s="1060" t="s">
        <v>91</v>
      </c>
      <c r="H21" s="1061"/>
      <c r="I21" s="318"/>
      <c r="J21" s="318"/>
      <c r="L21" s="318"/>
    </row>
    <row r="22" spans="1:12" s="169" customFormat="1" ht="15.75" x14ac:dyDescent="0.2">
      <c r="A22" s="168"/>
      <c r="B22" s="1082"/>
      <c r="C22" s="1058"/>
      <c r="D22" s="1084"/>
      <c r="E22" s="1058"/>
      <c r="F22" s="1059"/>
      <c r="G22" s="266" t="s">
        <v>27</v>
      </c>
      <c r="H22" s="268" t="s">
        <v>28</v>
      </c>
      <c r="I22" s="318"/>
      <c r="J22" s="318"/>
      <c r="K22" s="318"/>
      <c r="L22" s="318"/>
    </row>
    <row r="23" spans="1:12" s="169" customFormat="1" ht="18.75" x14ac:dyDescent="0.2">
      <c r="A23" s="168"/>
      <c r="B23" s="269" t="s">
        <v>94</v>
      </c>
      <c r="C23" s="1062">
        <v>1</v>
      </c>
      <c r="D23" s="1063"/>
      <c r="E23" s="1062">
        <v>1</v>
      </c>
      <c r="F23" s="1064"/>
      <c r="G23" s="879">
        <v>9</v>
      </c>
      <c r="H23" s="878">
        <v>9</v>
      </c>
      <c r="I23" s="611"/>
      <c r="J23" s="463"/>
      <c r="K23" s="318"/>
      <c r="L23" s="318"/>
    </row>
    <row r="24" spans="1:12" s="169" customFormat="1" ht="18.75" x14ac:dyDescent="0.2">
      <c r="A24" s="168"/>
      <c r="B24" s="270" t="s">
        <v>95</v>
      </c>
      <c r="C24" s="1073">
        <v>2</v>
      </c>
      <c r="D24" s="1074"/>
      <c r="E24" s="1073">
        <v>1</v>
      </c>
      <c r="F24" s="1075"/>
      <c r="G24" s="272">
        <v>1</v>
      </c>
      <c r="H24" s="860">
        <v>6</v>
      </c>
      <c r="I24" s="611"/>
      <c r="J24" s="463"/>
      <c r="K24" s="318"/>
      <c r="L24" s="318"/>
    </row>
    <row r="25" spans="1:12" s="169" customFormat="1" ht="18.75" x14ac:dyDescent="0.2">
      <c r="A25" s="168"/>
      <c r="B25" s="270" t="s">
        <v>95</v>
      </c>
      <c r="C25" s="1073">
        <v>1</v>
      </c>
      <c r="D25" s="1074"/>
      <c r="E25" s="1073">
        <v>2</v>
      </c>
      <c r="F25" s="1075"/>
      <c r="G25" s="894"/>
      <c r="H25" s="885">
        <v>1</v>
      </c>
      <c r="I25" s="611"/>
      <c r="J25" s="463"/>
      <c r="K25" s="318"/>
      <c r="L25" s="318"/>
    </row>
    <row r="26" spans="1:12" s="169" customFormat="1" ht="18.75" x14ac:dyDescent="0.2">
      <c r="A26" s="168"/>
      <c r="B26" s="270" t="s">
        <v>96</v>
      </c>
      <c r="C26" s="1076">
        <v>2</v>
      </c>
      <c r="D26" s="1074"/>
      <c r="E26" s="1076">
        <v>2</v>
      </c>
      <c r="F26" s="1075"/>
      <c r="G26" s="272">
        <v>1</v>
      </c>
      <c r="H26" s="860">
        <v>3</v>
      </c>
      <c r="I26" s="611"/>
      <c r="J26" s="318"/>
      <c r="K26" s="318"/>
      <c r="L26" s="318"/>
    </row>
    <row r="27" spans="1:12" s="169" customFormat="1" ht="18.75" x14ac:dyDescent="0.2">
      <c r="A27" s="168"/>
      <c r="B27" s="270" t="s">
        <v>96</v>
      </c>
      <c r="C27" s="1076">
        <v>3</v>
      </c>
      <c r="D27" s="1074"/>
      <c r="E27" s="1076">
        <v>1</v>
      </c>
      <c r="F27" s="1075"/>
      <c r="G27" s="272"/>
      <c r="H27" s="860">
        <v>1</v>
      </c>
      <c r="I27" s="611"/>
      <c r="J27" s="318"/>
      <c r="K27" s="318"/>
      <c r="L27" s="318"/>
    </row>
    <row r="28" spans="1:12" s="169" customFormat="1" ht="19.5" thickBot="1" x14ac:dyDescent="0.25">
      <c r="A28" s="168"/>
      <c r="B28" s="271" t="s">
        <v>97</v>
      </c>
      <c r="C28" s="1065">
        <v>3</v>
      </c>
      <c r="D28" s="1066"/>
      <c r="E28" s="1065">
        <v>2</v>
      </c>
      <c r="F28" s="1067"/>
      <c r="G28" s="903"/>
      <c r="H28" s="895">
        <v>1</v>
      </c>
      <c r="I28" s="318"/>
      <c r="J28" s="318"/>
      <c r="K28" s="318"/>
      <c r="L28" s="318"/>
    </row>
    <row r="29" spans="1:12" s="169" customFormat="1" ht="30.75" customHeight="1" thickBot="1" x14ac:dyDescent="0.25">
      <c r="A29" s="168"/>
      <c r="G29" s="886">
        <f>SUM(G23:G28)</f>
        <v>11</v>
      </c>
      <c r="H29" s="901">
        <f>SUM(H23:H28)</f>
        <v>21</v>
      </c>
      <c r="I29" s="318"/>
      <c r="J29" s="463"/>
      <c r="K29" s="318"/>
      <c r="L29" s="318"/>
    </row>
    <row r="30" spans="1:12" s="169" customFormat="1" x14ac:dyDescent="0.2">
      <c r="A30" s="168"/>
      <c r="B30" s="273"/>
      <c r="C30" s="273"/>
      <c r="D30" s="273"/>
      <c r="E30" s="273"/>
      <c r="F30" s="273"/>
      <c r="H30" s="265">
        <v>0</v>
      </c>
      <c r="I30" s="318"/>
      <c r="J30" s="318"/>
      <c r="K30" s="318"/>
      <c r="L30" s="318"/>
    </row>
    <row r="31" spans="1:12" s="169" customFormat="1" ht="18.75" x14ac:dyDescent="0.2">
      <c r="A31" s="168"/>
      <c r="B31" s="429" t="s">
        <v>371</v>
      </c>
      <c r="C31" s="264"/>
      <c r="D31" s="264"/>
      <c r="E31" s="264"/>
      <c r="F31" s="264"/>
      <c r="G31" s="264"/>
      <c r="H31" s="265"/>
      <c r="I31" s="265"/>
      <c r="J31" s="265"/>
      <c r="K31" s="265"/>
      <c r="L31" s="265"/>
    </row>
    <row r="32" spans="1:12" s="169" customFormat="1" ht="13.5" thickBot="1" x14ac:dyDescent="0.25">
      <c r="A32" s="168"/>
      <c r="G32" s="273"/>
    </row>
    <row r="33" spans="1:13" s="169" customFormat="1" ht="18.75" x14ac:dyDescent="0.2">
      <c r="A33" s="168"/>
      <c r="B33" s="273"/>
      <c r="C33" s="1068" t="s">
        <v>6</v>
      </c>
      <c r="D33" s="1069"/>
      <c r="E33" s="1070"/>
      <c r="F33" s="1053" t="s">
        <v>7</v>
      </c>
      <c r="G33" s="1071"/>
      <c r="H33" s="1072"/>
      <c r="I33" s="1053" t="s">
        <v>8</v>
      </c>
      <c r="J33" s="1054"/>
      <c r="K33" s="1055"/>
      <c r="L33" s="318"/>
    </row>
    <row r="34" spans="1:13" s="169" customFormat="1" ht="16.5" thickBot="1" x14ac:dyDescent="0.25">
      <c r="A34" s="168"/>
      <c r="B34" s="273"/>
      <c r="C34" s="289" t="s">
        <v>27</v>
      </c>
      <c r="D34" s="290" t="s">
        <v>28</v>
      </c>
      <c r="E34" s="291" t="s">
        <v>9</v>
      </c>
      <c r="F34" s="289" t="s">
        <v>27</v>
      </c>
      <c r="G34" s="292" t="s">
        <v>28</v>
      </c>
      <c r="H34" s="293" t="s">
        <v>9</v>
      </c>
      <c r="I34" s="289" t="s">
        <v>27</v>
      </c>
      <c r="J34" s="292" t="s">
        <v>28</v>
      </c>
      <c r="K34" s="293" t="s">
        <v>9</v>
      </c>
      <c r="L34" s="318"/>
    </row>
    <row r="35" spans="1:13" s="169" customFormat="1" ht="18.75" x14ac:dyDescent="0.2">
      <c r="A35" s="168"/>
      <c r="B35" s="287" t="s">
        <v>98</v>
      </c>
      <c r="C35" s="294">
        <f>C12+(C13*2)+(C14*3)+(C15*4)+(C16*5)+(C17*6)+(G23*1)+(G24*2)+(G25*1)+(G26*2)+(G27*3)+(G28*3)</f>
        <v>3630</v>
      </c>
      <c r="D35" s="304">
        <f>D12+(D13*2)+(D14*3)+(D15*4)+(D16*5)+(D17*6)+(H23*1)+(H24*2)+(H25*1)+(H26*2)+(H27*3)+(H28*3)</f>
        <v>4135</v>
      </c>
      <c r="E35" s="295">
        <f>SUM(C35:D35)</f>
        <v>7765</v>
      </c>
      <c r="F35" s="294">
        <f>E12+(E13*2)+(E14*3)+(E15*4)+(E16*5)+(E17*6)+(G23*1)+(G24*1)+(G25*2)+(G26*2)+(G27*1)+(G28*2)</f>
        <v>121</v>
      </c>
      <c r="G35" s="304">
        <f>F12+(F13*2)+(F14*3)+(F15*4)+(F16*5)+(F17*6)+(H23*1)+(H24*1)+(H25*2)+(H26*2)+(H27*1)+(H28*2)</f>
        <v>321</v>
      </c>
      <c r="H35" s="295">
        <f>F35+G35</f>
        <v>442</v>
      </c>
      <c r="I35" s="294">
        <f>C35+F35</f>
        <v>3751</v>
      </c>
      <c r="J35" s="304">
        <f>D35+G35</f>
        <v>4456</v>
      </c>
      <c r="K35" s="295">
        <f>I35+J35</f>
        <v>8207</v>
      </c>
      <c r="L35" s="318"/>
    </row>
    <row r="36" spans="1:13" s="169" customFormat="1" ht="54" customHeight="1" thickBot="1" x14ac:dyDescent="0.25">
      <c r="A36" s="168"/>
      <c r="B36" s="288" t="s">
        <v>99</v>
      </c>
      <c r="C36" s="275">
        <f>C18+G29</f>
        <v>2735</v>
      </c>
      <c r="D36" s="274">
        <f>D18+H29</f>
        <v>3218</v>
      </c>
      <c r="E36" s="276">
        <f>SUM(C36:D36)</f>
        <v>5953</v>
      </c>
      <c r="F36" s="275">
        <f>E18+G29</f>
        <v>102</v>
      </c>
      <c r="G36" s="296">
        <f>F18+H29</f>
        <v>257</v>
      </c>
      <c r="H36" s="297">
        <f>F36+G36</f>
        <v>359</v>
      </c>
      <c r="I36" s="884">
        <f>C36+F36-G29</f>
        <v>2826</v>
      </c>
      <c r="J36" s="881">
        <f>D36+G36-H29</f>
        <v>3454</v>
      </c>
      <c r="K36" s="887">
        <f>I36+J36</f>
        <v>6280</v>
      </c>
      <c r="L36" s="318"/>
    </row>
    <row r="37" spans="1:13" ht="21" customHeight="1" x14ac:dyDescent="0.2">
      <c r="B37" s="287" t="s">
        <v>396</v>
      </c>
      <c r="C37" s="277">
        <v>3730</v>
      </c>
      <c r="D37" s="298">
        <v>4465</v>
      </c>
      <c r="E37" s="299">
        <f>C37+D37</f>
        <v>8195</v>
      </c>
      <c r="F37" s="278">
        <v>134</v>
      </c>
      <c r="G37" s="300">
        <v>367</v>
      </c>
      <c r="H37" s="301">
        <f>SUM(F37:G37)</f>
        <v>501</v>
      </c>
      <c r="I37" s="302">
        <v>3842</v>
      </c>
      <c r="J37" s="305">
        <v>4791</v>
      </c>
      <c r="K37" s="303">
        <f>J37+I37</f>
        <v>8633</v>
      </c>
      <c r="L37" s="318"/>
      <c r="M37" s="612"/>
    </row>
    <row r="38" spans="1:13" ht="19.5" thickBot="1" x14ac:dyDescent="0.25">
      <c r="B38" s="288" t="s">
        <v>341</v>
      </c>
      <c r="C38" s="319">
        <f>C36/C37</f>
        <v>0.73324396782841827</v>
      </c>
      <c r="D38" s="320">
        <f t="shared" ref="D38:J38" si="3">D36/D37</f>
        <v>0.72071668533034716</v>
      </c>
      <c r="E38" s="321">
        <f t="shared" si="3"/>
        <v>0.726418547895058</v>
      </c>
      <c r="F38" s="322">
        <f t="shared" si="3"/>
        <v>0.76119402985074625</v>
      </c>
      <c r="G38" s="320">
        <f t="shared" si="3"/>
        <v>0.70027247956403271</v>
      </c>
      <c r="H38" s="321">
        <f>H36/H37</f>
        <v>0.71656686626746502</v>
      </c>
      <c r="I38" s="322">
        <f t="shared" si="3"/>
        <v>0.73555439875065065</v>
      </c>
      <c r="J38" s="320">
        <f t="shared" si="3"/>
        <v>0.72093508662074723</v>
      </c>
      <c r="K38" s="321">
        <f>K36/K37</f>
        <v>0.72744121394648442</v>
      </c>
      <c r="L38" s="318"/>
    </row>
    <row r="39" spans="1:13" x14ac:dyDescent="0.2">
      <c r="B39" s="12" t="str">
        <f>'fiche technique'!B5</f>
        <v>Source: MESRI-DGRH A1-1, ANTARES, campagne qualification 2021, données au 15/11/2021</v>
      </c>
      <c r="C39"/>
      <c r="D39"/>
      <c r="E39"/>
      <c r="F39"/>
      <c r="L39" s="318"/>
    </row>
    <row r="40" spans="1:13" ht="15.75" x14ac:dyDescent="0.2">
      <c r="B40" s="12" t="s">
        <v>395</v>
      </c>
      <c r="C40"/>
      <c r="D40"/>
      <c r="E40"/>
      <c r="F40"/>
      <c r="L40" s="318"/>
    </row>
    <row r="41" spans="1:13" s="871" customFormat="1" x14ac:dyDescent="0.2">
      <c r="A41" s="875"/>
      <c r="B41" s="904" t="str">
        <f xml:space="preserve"> "* Note de lecture: le total en ligne est égal, pour les femmes à : " &amp;C36&amp;" + "&amp;F36&amp;" - "&amp;G29&amp;" et pour les hommes à : "&amp;D36&amp;" + "&amp;G36&amp;" - "&amp;H29</f>
        <v>* Note de lecture: le total en ligne est égal, pour les femmes à : 2735 + 102 - 11 et pour les hommes à : 3218 + 257 - 21</v>
      </c>
      <c r="C41" s="209"/>
      <c r="D41" s="209"/>
      <c r="E41" s="529"/>
      <c r="F41" s="529"/>
      <c r="G41" s="529"/>
      <c r="H41" s="529"/>
      <c r="L41" s="900"/>
    </row>
    <row r="42" spans="1:13" x14ac:dyDescent="0.2">
      <c r="B42" s="904" t="s">
        <v>228</v>
      </c>
      <c r="C42"/>
      <c r="D42"/>
    </row>
    <row r="43" spans="1:13" s="529" customFormat="1" x14ac:dyDescent="0.2">
      <c r="A43" s="905"/>
      <c r="B43" s="904" t="str">
        <f>"Mêmes remarques pour les candidats parmi lesquels "&amp;(E37+H37)-K37&amp; " (soit "&amp;(D37+G37)-J37&amp;" hommes et "&amp;(C37+F37)-I37&amp;" femmes) ont déposé des candidatures dans chacun des deux corps, PR et MCF."</f>
        <v>Mêmes remarques pour les candidats parmi lesquels 63 (soit 41 hommes et 22 femmes) ont déposé des candidatures dans chacun des deux corps, PR et MCF.</v>
      </c>
      <c r="C43" s="209"/>
      <c r="D43" s="209"/>
      <c r="E43" s="209"/>
      <c r="F43" s="209"/>
    </row>
    <row r="44" spans="1:13" x14ac:dyDescent="0.2">
      <c r="B44" s="529" t="s">
        <v>229</v>
      </c>
      <c r="C44"/>
      <c r="D44"/>
      <c r="E44"/>
      <c r="F44"/>
    </row>
    <row r="45" spans="1:13" x14ac:dyDescent="0.2">
      <c r="B45"/>
      <c r="C45"/>
      <c r="D45"/>
      <c r="E45"/>
      <c r="F45"/>
    </row>
    <row r="46" spans="1:13" x14ac:dyDescent="0.2">
      <c r="B46" s="75"/>
      <c r="C46"/>
      <c r="D46"/>
      <c r="E46"/>
      <c r="F46"/>
    </row>
    <row r="47" spans="1:13" x14ac:dyDescent="0.2">
      <c r="B47"/>
      <c r="C47"/>
      <c r="D47"/>
      <c r="E47" s="906"/>
      <c r="F47" s="612"/>
      <c r="G47" s="612"/>
      <c r="H47" s="612"/>
      <c r="I47" s="612"/>
      <c r="J47" s="612"/>
    </row>
    <row r="48" spans="1:13" x14ac:dyDescent="0.2">
      <c r="B48"/>
      <c r="C48" s="76"/>
      <c r="D48" s="76"/>
      <c r="E48" s="76"/>
      <c r="F48" s="76"/>
    </row>
    <row r="49" spans="2:8" x14ac:dyDescent="0.2">
      <c r="B49"/>
      <c r="C49"/>
      <c r="D49"/>
      <c r="E49"/>
      <c r="F49"/>
    </row>
    <row r="50" spans="2:8" x14ac:dyDescent="0.2">
      <c r="B50"/>
      <c r="C50"/>
      <c r="D50"/>
      <c r="E50"/>
      <c r="G50" s="961"/>
      <c r="H50" s="961"/>
    </row>
    <row r="51" spans="2:8" x14ac:dyDescent="0.2">
      <c r="B51"/>
      <c r="C51"/>
      <c r="D51"/>
      <c r="E51"/>
      <c r="F51"/>
    </row>
    <row r="52" spans="2:8" x14ac:dyDescent="0.2">
      <c r="B52"/>
      <c r="C52"/>
      <c r="D52"/>
      <c r="E52"/>
      <c r="F52"/>
    </row>
    <row r="53" spans="2:8" x14ac:dyDescent="0.2">
      <c r="B53"/>
      <c r="C53"/>
      <c r="D53"/>
      <c r="E53"/>
      <c r="F53"/>
    </row>
    <row r="54" spans="2:8" x14ac:dyDescent="0.2">
      <c r="B54"/>
      <c r="C54"/>
      <c r="D54"/>
      <c r="E54"/>
      <c r="F54"/>
    </row>
    <row r="55" spans="2:8" x14ac:dyDescent="0.2">
      <c r="B55"/>
      <c r="C55"/>
      <c r="D55"/>
      <c r="E55"/>
      <c r="F55"/>
    </row>
    <row r="56" spans="2:8" x14ac:dyDescent="0.2">
      <c r="B56"/>
      <c r="C56"/>
      <c r="D56"/>
      <c r="E56"/>
      <c r="F56"/>
    </row>
    <row r="57" spans="2:8" x14ac:dyDescent="0.2">
      <c r="B57"/>
      <c r="C57"/>
      <c r="D57"/>
      <c r="E57"/>
      <c r="F57"/>
    </row>
    <row r="58" spans="2:8" x14ac:dyDescent="0.2">
      <c r="B58"/>
      <c r="C58"/>
      <c r="D58"/>
      <c r="E58"/>
      <c r="F58"/>
    </row>
    <row r="59" spans="2:8" x14ac:dyDescent="0.2">
      <c r="B59"/>
      <c r="C59"/>
      <c r="D59"/>
      <c r="E59"/>
      <c r="F59"/>
    </row>
    <row r="60" spans="2:8" x14ac:dyDescent="0.2">
      <c r="B60"/>
      <c r="C60"/>
      <c r="D60"/>
      <c r="E60"/>
      <c r="F60"/>
    </row>
    <row r="61" spans="2:8" x14ac:dyDescent="0.2">
      <c r="B61"/>
      <c r="C61"/>
      <c r="D61"/>
      <c r="E61"/>
      <c r="F61"/>
    </row>
    <row r="62" spans="2:8" x14ac:dyDescent="0.2">
      <c r="B62"/>
      <c r="C62"/>
      <c r="D62"/>
      <c r="E62"/>
      <c r="F62"/>
    </row>
    <row r="63" spans="2:8" x14ac:dyDescent="0.2">
      <c r="B63"/>
      <c r="C63"/>
      <c r="D63"/>
      <c r="E63"/>
      <c r="F63"/>
    </row>
    <row r="64" spans="2:8" x14ac:dyDescent="0.2">
      <c r="B64"/>
      <c r="C64"/>
      <c r="D64"/>
      <c r="E64"/>
      <c r="F64"/>
    </row>
    <row r="65" spans="2:6" x14ac:dyDescent="0.2">
      <c r="B65"/>
      <c r="C65"/>
      <c r="D65"/>
      <c r="E65"/>
      <c r="F65"/>
    </row>
    <row r="66" spans="2:6" x14ac:dyDescent="0.2">
      <c r="B66"/>
      <c r="C66"/>
      <c r="D66"/>
      <c r="E66"/>
      <c r="F66"/>
    </row>
    <row r="67" spans="2:6" x14ac:dyDescent="0.2">
      <c r="B67"/>
      <c r="C67"/>
      <c r="D67"/>
      <c r="E67"/>
      <c r="F67"/>
    </row>
    <row r="68" spans="2:6" x14ac:dyDescent="0.2">
      <c r="B68"/>
      <c r="C68"/>
      <c r="D68"/>
      <c r="E68"/>
      <c r="F68"/>
    </row>
    <row r="69" spans="2:6" x14ac:dyDescent="0.2">
      <c r="B69"/>
      <c r="C69"/>
      <c r="D69"/>
      <c r="E69"/>
      <c r="F69"/>
    </row>
    <row r="70" spans="2:6" x14ac:dyDescent="0.2">
      <c r="B70"/>
      <c r="C70"/>
      <c r="D70"/>
      <c r="E70"/>
      <c r="F70"/>
    </row>
    <row r="71" spans="2:6" x14ac:dyDescent="0.2">
      <c r="B71"/>
      <c r="C71"/>
      <c r="D71"/>
      <c r="E71"/>
      <c r="F71"/>
    </row>
    <row r="72" spans="2:6" x14ac:dyDescent="0.2">
      <c r="B72"/>
      <c r="C72"/>
      <c r="D72"/>
      <c r="E72"/>
      <c r="F72"/>
    </row>
    <row r="73" spans="2:6" x14ac:dyDescent="0.2">
      <c r="B73"/>
      <c r="C73"/>
      <c r="D73"/>
      <c r="E73"/>
      <c r="F73"/>
    </row>
    <row r="74" spans="2:6" x14ac:dyDescent="0.2">
      <c r="B74"/>
      <c r="C74"/>
      <c r="D74"/>
      <c r="E74"/>
      <c r="F74"/>
    </row>
    <row r="75" spans="2:6" x14ac:dyDescent="0.2">
      <c r="B75"/>
      <c r="C75"/>
      <c r="D75"/>
      <c r="E75"/>
      <c r="F75"/>
    </row>
    <row r="76" spans="2:6" x14ac:dyDescent="0.2">
      <c r="B76"/>
      <c r="C76"/>
      <c r="D76"/>
      <c r="E76"/>
      <c r="F76"/>
    </row>
    <row r="77" spans="2:6" x14ac:dyDescent="0.2">
      <c r="B77"/>
      <c r="C77"/>
      <c r="D77"/>
      <c r="E77"/>
      <c r="F77"/>
    </row>
    <row r="78" spans="2:6" x14ac:dyDescent="0.2">
      <c r="B78"/>
      <c r="C78"/>
      <c r="D78"/>
      <c r="E78"/>
      <c r="F78"/>
    </row>
    <row r="79" spans="2:6" x14ac:dyDescent="0.2">
      <c r="B79"/>
      <c r="C79"/>
      <c r="D79"/>
      <c r="E79"/>
      <c r="F79"/>
    </row>
    <row r="80" spans="2:6" x14ac:dyDescent="0.2">
      <c r="B80"/>
      <c r="C80"/>
      <c r="D80"/>
      <c r="E80"/>
      <c r="F80"/>
    </row>
  </sheetData>
  <sheetProtection selectLockedCells="1" selectUnlockedCells="1"/>
  <mergeCells count="28">
    <mergeCell ref="C25:D25"/>
    <mergeCell ref="G1:H1"/>
    <mergeCell ref="B3:I3"/>
    <mergeCell ref="B4:I4"/>
    <mergeCell ref="B21:B22"/>
    <mergeCell ref="C21:D22"/>
    <mergeCell ref="B10:B11"/>
    <mergeCell ref="C10:D10"/>
    <mergeCell ref="E10:F10"/>
    <mergeCell ref="G10:G11"/>
    <mergeCell ref="H10:H11"/>
    <mergeCell ref="B2:I2"/>
    <mergeCell ref="I33:K33"/>
    <mergeCell ref="E21:F22"/>
    <mergeCell ref="G21:H21"/>
    <mergeCell ref="C23:D23"/>
    <mergeCell ref="E23:F23"/>
    <mergeCell ref="C28:D28"/>
    <mergeCell ref="E28:F28"/>
    <mergeCell ref="C33:E33"/>
    <mergeCell ref="F33:H33"/>
    <mergeCell ref="C24:D24"/>
    <mergeCell ref="E24:F24"/>
    <mergeCell ref="C26:D26"/>
    <mergeCell ref="E26:F26"/>
    <mergeCell ref="E25:F25"/>
    <mergeCell ref="C27:D27"/>
    <mergeCell ref="E27:F27"/>
  </mergeCells>
  <conditionalFormatting sqref="G23:H26 G28:H29">
    <cfRule type="cellIs" dxfId="7" priority="5" operator="greaterThan">
      <formula>0</formula>
    </cfRule>
  </conditionalFormatting>
  <conditionalFormatting sqref="C12:G12 C13:F18">
    <cfRule type="cellIs" dxfId="6" priority="4" operator="greaterThan">
      <formula>0</formula>
    </cfRule>
  </conditionalFormatting>
  <conditionalFormatting sqref="G18:H18">
    <cfRule type="cellIs" dxfId="5" priority="2" operator="greaterThan">
      <formula>0</formula>
    </cfRule>
  </conditionalFormatting>
  <conditionalFormatting sqref="G13:G17">
    <cfRule type="cellIs" dxfId="4" priority="3" operator="greaterThan">
      <formula>0</formula>
    </cfRule>
  </conditionalFormatting>
  <conditionalFormatting sqref="G27:H27">
    <cfRule type="cellIs" dxfId="3" priority="1" operator="greaterThan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70" firstPageNumber="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6"/>
    <pageSetUpPr fitToPage="1"/>
  </sheetPr>
  <dimension ref="A2:R243"/>
  <sheetViews>
    <sheetView showZeros="0" zoomScale="75" zoomScaleNormal="75" workbookViewId="0"/>
  </sheetViews>
  <sheetFormatPr baseColWidth="10" defaultColWidth="12" defaultRowHeight="15.75" x14ac:dyDescent="0.2"/>
  <cols>
    <col min="1" max="1" width="12" style="77"/>
    <col min="2" max="2" width="22.1640625" style="77" customWidth="1"/>
    <col min="3" max="5" width="13.83203125" style="77" customWidth="1"/>
    <col min="6" max="6" width="15.1640625" style="77" customWidth="1"/>
    <col min="7" max="7" width="9.6640625" style="77" customWidth="1"/>
    <col min="8" max="8" width="18.33203125" style="78" customWidth="1"/>
    <col min="9" max="10" width="18.33203125" style="79" customWidth="1"/>
    <col min="11" max="11" width="14.6640625" style="77" customWidth="1"/>
    <col min="12" max="16384" width="12" style="77"/>
  </cols>
  <sheetData>
    <row r="2" spans="1:11" ht="18.75" x14ac:dyDescent="0.2">
      <c r="F2" s="196"/>
    </row>
    <row r="3" spans="1:11" ht="20.25" x14ac:dyDescent="0.2">
      <c r="C3" s="432"/>
      <c r="D3" s="928" t="str">
        <f>'fiche technique'!B3</f>
        <v>Campagne de qualification pour l'année 2021</v>
      </c>
      <c r="E3" s="432"/>
      <c r="F3" s="433"/>
      <c r="G3" s="433"/>
      <c r="H3" s="434"/>
      <c r="J3" s="77"/>
    </row>
    <row r="4" spans="1:11" ht="10.9" customHeight="1" x14ac:dyDescent="0.2"/>
    <row r="5" spans="1:11" s="82" customFormat="1" ht="52.5" customHeight="1" x14ac:dyDescent="0.2">
      <c r="A5" s="1099" t="s">
        <v>357</v>
      </c>
      <c r="B5" s="1099"/>
      <c r="C5" s="1099"/>
      <c r="D5" s="1099"/>
      <c r="E5" s="1099"/>
      <c r="F5" s="1099"/>
      <c r="G5" s="1099"/>
      <c r="H5" s="1099"/>
      <c r="I5" s="1099"/>
      <c r="J5" s="1099"/>
      <c r="K5" s="1099"/>
    </row>
    <row r="6" spans="1:11" s="82" customFormat="1" ht="14.25" customHeight="1" x14ac:dyDescent="0.2">
      <c r="A6" s="409"/>
      <c r="B6" s="409"/>
      <c r="C6" s="409"/>
      <c r="D6" s="409"/>
      <c r="E6" s="409"/>
      <c r="F6" s="409"/>
      <c r="G6" s="409"/>
      <c r="H6" s="409"/>
      <c r="I6" s="409"/>
    </row>
    <row r="7" spans="1:11" s="82" customFormat="1" ht="14.25" customHeight="1" x14ac:dyDescent="0.2">
      <c r="A7" s="409"/>
      <c r="B7" s="409"/>
      <c r="C7" s="409"/>
      <c r="D7" s="409"/>
      <c r="E7" s="409"/>
      <c r="F7" s="409"/>
      <c r="G7" s="409"/>
      <c r="H7" s="409"/>
      <c r="I7" s="409"/>
      <c r="J7" s="409"/>
      <c r="K7" s="409"/>
    </row>
    <row r="8" spans="1:11" s="82" customFormat="1" ht="14.25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s="82" customFormat="1" ht="14.25" customHeight="1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s="84" customFormat="1" ht="14.25" customHeight="1" x14ac:dyDescent="0.2">
      <c r="B10" s="85"/>
      <c r="C10" s="85"/>
      <c r="D10" s="85"/>
      <c r="E10" s="85"/>
      <c r="F10" s="85"/>
      <c r="G10" s="85"/>
      <c r="H10" s="85"/>
      <c r="I10" s="85"/>
      <c r="J10" s="13" t="s">
        <v>327</v>
      </c>
    </row>
    <row r="11" spans="1:11" ht="32.25" customHeight="1" x14ac:dyDescent="0.2">
      <c r="C11" s="1092" t="s">
        <v>198</v>
      </c>
      <c r="D11" s="1093"/>
      <c r="E11" s="1093"/>
      <c r="F11" s="1094"/>
      <c r="G11" s="87"/>
    </row>
    <row r="12" spans="1:11" ht="29.1" customHeight="1" x14ac:dyDescent="0.2">
      <c r="B12" s="89" t="s">
        <v>101</v>
      </c>
      <c r="C12" s="90" t="s">
        <v>27</v>
      </c>
      <c r="D12" s="90" t="s">
        <v>28</v>
      </c>
      <c r="E12" s="90" t="s">
        <v>9</v>
      </c>
      <c r="F12" s="194" t="s">
        <v>199</v>
      </c>
      <c r="G12" s="91"/>
    </row>
    <row r="13" spans="1:11" ht="30.75" customHeight="1" x14ac:dyDescent="0.2">
      <c r="B13" s="92" t="s">
        <v>102</v>
      </c>
      <c r="C13" s="93"/>
      <c r="D13" s="93"/>
      <c r="E13" s="93"/>
      <c r="F13" s="195">
        <f t="shared" ref="F13:F21" si="0">E13/$E$22</f>
        <v>0</v>
      </c>
      <c r="G13" s="94"/>
      <c r="H13" s="1095" t="s">
        <v>198</v>
      </c>
      <c r="I13" s="1096"/>
      <c r="J13" s="1096"/>
    </row>
    <row r="14" spans="1:11" ht="30.75" customHeight="1" x14ac:dyDescent="0.2">
      <c r="B14" s="92" t="s">
        <v>103</v>
      </c>
      <c r="C14" s="93"/>
      <c r="D14" s="93">
        <v>4</v>
      </c>
      <c r="E14" s="93">
        <v>4</v>
      </c>
      <c r="F14" s="195">
        <f>E14/$E$22</f>
        <v>1.1142061281337047E-2</v>
      </c>
      <c r="G14" s="94"/>
      <c r="H14" s="86" t="s">
        <v>105</v>
      </c>
      <c r="I14" s="86" t="s">
        <v>104</v>
      </c>
      <c r="J14" s="86" t="s">
        <v>9</v>
      </c>
    </row>
    <row r="15" spans="1:11" ht="30.75" customHeight="1" x14ac:dyDescent="0.2">
      <c r="B15" s="92" t="s">
        <v>106</v>
      </c>
      <c r="C15" s="93">
        <v>18</v>
      </c>
      <c r="D15" s="93">
        <v>51</v>
      </c>
      <c r="E15" s="93">
        <v>69</v>
      </c>
      <c r="F15" s="195">
        <f t="shared" si="0"/>
        <v>0.19220055710306408</v>
      </c>
      <c r="G15" s="94"/>
      <c r="H15" s="95">
        <f>C22/$E$22</f>
        <v>0.28412256267409469</v>
      </c>
      <c r="I15" s="95">
        <f>D22/$E$22</f>
        <v>0.71587743732590525</v>
      </c>
      <c r="J15" s="95">
        <f>E22/$E$22</f>
        <v>1</v>
      </c>
    </row>
    <row r="16" spans="1:11" ht="30.75" customHeight="1" x14ac:dyDescent="0.2">
      <c r="B16" s="92" t="s">
        <v>107</v>
      </c>
      <c r="C16" s="93">
        <v>23</v>
      </c>
      <c r="D16" s="93">
        <v>73</v>
      </c>
      <c r="E16" s="93">
        <v>96</v>
      </c>
      <c r="F16" s="195">
        <f t="shared" si="0"/>
        <v>0.26740947075208915</v>
      </c>
      <c r="G16" s="94"/>
      <c r="H16" s="1097" t="s">
        <v>354</v>
      </c>
      <c r="I16" s="1097"/>
      <c r="J16" s="1097"/>
      <c r="K16" s="88"/>
    </row>
    <row r="17" spans="2:18" ht="30.75" customHeight="1" x14ac:dyDescent="0.2">
      <c r="B17" s="92" t="s">
        <v>108</v>
      </c>
      <c r="C17" s="93">
        <v>25</v>
      </c>
      <c r="D17" s="93">
        <v>54</v>
      </c>
      <c r="E17" s="93">
        <v>79</v>
      </c>
      <c r="F17" s="195">
        <f t="shared" si="0"/>
        <v>0.22005571030640669</v>
      </c>
      <c r="G17" s="94"/>
      <c r="H17" s="86" t="s">
        <v>27</v>
      </c>
      <c r="I17" s="86" t="s">
        <v>28</v>
      </c>
      <c r="J17" s="86" t="s">
        <v>9</v>
      </c>
      <c r="K17" s="88"/>
    </row>
    <row r="18" spans="2:18" ht="30.75" customHeight="1" x14ac:dyDescent="0.2">
      <c r="B18" s="92" t="s">
        <v>109</v>
      </c>
      <c r="C18" s="93">
        <v>24</v>
      </c>
      <c r="D18" s="93">
        <v>44</v>
      </c>
      <c r="E18" s="93">
        <v>68</v>
      </c>
      <c r="F18" s="195">
        <f t="shared" si="0"/>
        <v>0.1894150417827298</v>
      </c>
      <c r="G18" s="94"/>
      <c r="H18" s="86" t="s">
        <v>409</v>
      </c>
      <c r="I18" s="86" t="s">
        <v>389</v>
      </c>
      <c r="J18" s="86" t="s">
        <v>410</v>
      </c>
      <c r="L18" s="626"/>
    </row>
    <row r="19" spans="2:18" ht="30.75" customHeight="1" x14ac:dyDescent="0.2">
      <c r="B19" s="92" t="s">
        <v>110</v>
      </c>
      <c r="C19" s="93">
        <v>11</v>
      </c>
      <c r="D19" s="93">
        <v>21</v>
      </c>
      <c r="E19" s="93">
        <v>32</v>
      </c>
      <c r="F19" s="195">
        <f t="shared" si="0"/>
        <v>8.9136490250696379E-2</v>
      </c>
      <c r="G19" s="94"/>
      <c r="H19" s="1098" t="s">
        <v>355</v>
      </c>
      <c r="I19" s="1098"/>
      <c r="J19" s="1098"/>
      <c r="K19" s="88"/>
      <c r="M19" s="464"/>
      <c r="N19" s="464"/>
      <c r="O19" s="464"/>
      <c r="P19" s="468"/>
    </row>
    <row r="20" spans="2:18" ht="30.75" customHeight="1" x14ac:dyDescent="0.2">
      <c r="B20" s="92" t="s">
        <v>111</v>
      </c>
      <c r="C20" s="93">
        <v>1</v>
      </c>
      <c r="D20" s="93">
        <v>9</v>
      </c>
      <c r="E20" s="93">
        <v>10</v>
      </c>
      <c r="F20" s="195">
        <f t="shared" si="0"/>
        <v>2.7855153203342618E-2</v>
      </c>
      <c r="G20" s="94"/>
      <c r="H20" s="86" t="s">
        <v>27</v>
      </c>
      <c r="I20" s="86" t="s">
        <v>28</v>
      </c>
      <c r="J20" s="86" t="s">
        <v>9</v>
      </c>
      <c r="N20" s="464"/>
      <c r="O20" s="464"/>
      <c r="P20" s="464"/>
    </row>
    <row r="21" spans="2:18" ht="30.75" customHeight="1" x14ac:dyDescent="0.2">
      <c r="B21" s="96" t="s">
        <v>112</v>
      </c>
      <c r="C21" s="93"/>
      <c r="D21" s="93">
        <v>1</v>
      </c>
      <c r="E21" s="93">
        <v>1</v>
      </c>
      <c r="F21" s="195">
        <f t="shared" si="0"/>
        <v>2.7855153203342618E-3</v>
      </c>
      <c r="G21" s="94"/>
      <c r="H21" s="86" t="s">
        <v>413</v>
      </c>
      <c r="I21" s="86" t="s">
        <v>334</v>
      </c>
      <c r="J21" s="86" t="s">
        <v>334</v>
      </c>
      <c r="L21" s="946"/>
      <c r="M21" s="946"/>
      <c r="N21" s="946"/>
      <c r="O21" s="946"/>
      <c r="P21" s="946"/>
      <c r="Q21" s="946"/>
      <c r="R21" s="946"/>
    </row>
    <row r="22" spans="2:18" ht="29.1" customHeight="1" x14ac:dyDescent="0.2">
      <c r="B22" s="97" t="s">
        <v>9</v>
      </c>
      <c r="C22" s="98">
        <f>SUM(C13:C21)</f>
        <v>102</v>
      </c>
      <c r="D22" s="98">
        <f>SUM(D13:D21)</f>
        <v>257</v>
      </c>
      <c r="E22" s="98">
        <f>SUM(E13:E21)</f>
        <v>359</v>
      </c>
      <c r="F22" s="863">
        <f>SUM(F13:F21)</f>
        <v>1</v>
      </c>
      <c r="G22" s="94"/>
      <c r="H22" s="99"/>
      <c r="I22" s="99"/>
      <c r="J22" s="99"/>
    </row>
    <row r="23" spans="2:18" ht="29.1" customHeight="1" x14ac:dyDescent="0.2">
      <c r="B23" s="80"/>
      <c r="C23" s="80"/>
      <c r="D23" s="80"/>
      <c r="E23" s="80"/>
      <c r="F23" s="80"/>
      <c r="G23" s="80"/>
      <c r="H23" s="99"/>
      <c r="I23" s="99"/>
      <c r="J23" s="99"/>
    </row>
    <row r="24" spans="2:18" ht="33.75" customHeight="1" x14ac:dyDescent="0.2">
      <c r="C24" s="1092" t="s">
        <v>308</v>
      </c>
      <c r="D24" s="1093"/>
      <c r="E24" s="1093"/>
      <c r="F24" s="1094"/>
      <c r="G24" s="87"/>
    </row>
    <row r="25" spans="2:18" ht="30.75" customHeight="1" x14ac:dyDescent="0.2">
      <c r="B25" s="89" t="s">
        <v>101</v>
      </c>
      <c r="C25" s="86" t="s">
        <v>27</v>
      </c>
      <c r="D25" s="86" t="s">
        <v>28</v>
      </c>
      <c r="E25" s="86" t="s">
        <v>9</v>
      </c>
      <c r="F25" s="194" t="s">
        <v>199</v>
      </c>
      <c r="G25" s="91"/>
      <c r="H25" s="1095" t="s">
        <v>308</v>
      </c>
      <c r="I25" s="1096"/>
      <c r="J25" s="1096"/>
    </row>
    <row r="26" spans="2:18" ht="30.75" customHeight="1" x14ac:dyDescent="0.2">
      <c r="B26" s="92" t="s">
        <v>102</v>
      </c>
      <c r="C26" s="93">
        <v>429</v>
      </c>
      <c r="D26" s="93">
        <v>714</v>
      </c>
      <c r="E26" s="93">
        <v>1143</v>
      </c>
      <c r="F26" s="195">
        <f t="shared" ref="F26:F34" si="1">E26/$E$35</f>
        <v>0.19200403158071561</v>
      </c>
      <c r="G26" s="94"/>
      <c r="H26" s="86" t="s">
        <v>105</v>
      </c>
      <c r="I26" s="86" t="s">
        <v>104</v>
      </c>
      <c r="J26" s="86" t="s">
        <v>9</v>
      </c>
      <c r="M26"/>
      <c r="N26"/>
      <c r="O26"/>
    </row>
    <row r="27" spans="2:18" ht="30.75" customHeight="1" x14ac:dyDescent="0.2">
      <c r="B27" s="92" t="s">
        <v>103</v>
      </c>
      <c r="C27" s="93">
        <v>1074</v>
      </c>
      <c r="D27" s="93">
        <v>1216</v>
      </c>
      <c r="E27" s="93">
        <v>2290</v>
      </c>
      <c r="F27" s="195">
        <f t="shared" si="1"/>
        <v>0.3846799932806988</v>
      </c>
      <c r="G27" s="94"/>
      <c r="H27" s="95">
        <f>C35/$E$35</f>
        <v>0.45943221904921888</v>
      </c>
      <c r="I27" s="95">
        <f>D35/$E$35</f>
        <v>0.54056778095078117</v>
      </c>
      <c r="J27" s="95">
        <f>E35/$E$35</f>
        <v>1</v>
      </c>
    </row>
    <row r="28" spans="2:18" ht="30.75" customHeight="1" x14ac:dyDescent="0.2">
      <c r="B28" s="92" t="s">
        <v>106</v>
      </c>
      <c r="C28" s="93">
        <v>591</v>
      </c>
      <c r="D28" s="93">
        <v>664</v>
      </c>
      <c r="E28" s="93">
        <v>1255</v>
      </c>
      <c r="F28" s="195">
        <f t="shared" si="1"/>
        <v>0.21081807492020829</v>
      </c>
      <c r="G28" s="94"/>
      <c r="H28" s="1097" t="s">
        <v>354</v>
      </c>
      <c r="I28" s="1097"/>
      <c r="J28" s="1097"/>
    </row>
    <row r="29" spans="2:18" ht="30.75" customHeight="1" x14ac:dyDescent="0.2">
      <c r="B29" s="92" t="s">
        <v>107</v>
      </c>
      <c r="C29" s="93">
        <v>336</v>
      </c>
      <c r="D29" s="93">
        <v>341</v>
      </c>
      <c r="E29" s="93">
        <v>677</v>
      </c>
      <c r="F29" s="195">
        <f t="shared" si="1"/>
        <v>0.11372417268604065</v>
      </c>
      <c r="G29" s="94"/>
      <c r="H29" s="86" t="s">
        <v>27</v>
      </c>
      <c r="I29" s="86" t="s">
        <v>28</v>
      </c>
      <c r="J29" s="86" t="s">
        <v>9</v>
      </c>
    </row>
    <row r="30" spans="2:18" ht="30.75" customHeight="1" x14ac:dyDescent="0.2">
      <c r="B30" s="92" t="s">
        <v>108</v>
      </c>
      <c r="C30" s="93">
        <v>149</v>
      </c>
      <c r="D30" s="93">
        <v>150</v>
      </c>
      <c r="E30" s="93">
        <v>299</v>
      </c>
      <c r="F30" s="195">
        <f t="shared" si="1"/>
        <v>5.0226776415252812E-2</v>
      </c>
      <c r="G30" s="94"/>
      <c r="H30" s="86" t="s">
        <v>411</v>
      </c>
      <c r="I30" s="86" t="s">
        <v>388</v>
      </c>
      <c r="J30" s="86" t="s">
        <v>412</v>
      </c>
      <c r="M30" s="613"/>
      <c r="N30" s="464"/>
      <c r="O30" s="464"/>
    </row>
    <row r="31" spans="2:18" ht="30.75" customHeight="1" x14ac:dyDescent="0.2">
      <c r="B31" s="92" t="s">
        <v>109</v>
      </c>
      <c r="C31" s="93">
        <v>93</v>
      </c>
      <c r="D31" s="93">
        <v>87</v>
      </c>
      <c r="E31" s="93">
        <v>180</v>
      </c>
      <c r="F31" s="195">
        <f t="shared" si="1"/>
        <v>3.0236855367041827E-2</v>
      </c>
      <c r="G31" s="94"/>
      <c r="H31" s="1098" t="s">
        <v>355</v>
      </c>
      <c r="I31" s="1098"/>
      <c r="J31" s="1098"/>
      <c r="M31" s="464"/>
      <c r="N31" s="464"/>
      <c r="O31" s="464"/>
    </row>
    <row r="32" spans="2:18" ht="30.75" customHeight="1" x14ac:dyDescent="0.2">
      <c r="B32" s="92" t="s">
        <v>110</v>
      </c>
      <c r="C32" s="93">
        <v>43</v>
      </c>
      <c r="D32" s="93">
        <v>35</v>
      </c>
      <c r="E32" s="93">
        <v>78</v>
      </c>
      <c r="F32" s="195">
        <f t="shared" si="1"/>
        <v>1.3102637325718125E-2</v>
      </c>
      <c r="G32" s="94"/>
      <c r="H32" s="86" t="s">
        <v>27</v>
      </c>
      <c r="I32" s="86" t="s">
        <v>28</v>
      </c>
      <c r="J32" s="86" t="s">
        <v>9</v>
      </c>
      <c r="L32" s="101"/>
    </row>
    <row r="33" spans="2:16" ht="30.75" customHeight="1" x14ac:dyDescent="0.2">
      <c r="B33" s="92" t="s">
        <v>111</v>
      </c>
      <c r="C33" s="93">
        <v>18</v>
      </c>
      <c r="D33" s="93">
        <v>11</v>
      </c>
      <c r="E33" s="93">
        <v>29</v>
      </c>
      <c r="F33" s="195">
        <f t="shared" si="1"/>
        <v>4.8714933646900726E-3</v>
      </c>
      <c r="G33" s="94"/>
      <c r="H33" s="86" t="s">
        <v>390</v>
      </c>
      <c r="I33" s="86" t="s">
        <v>376</v>
      </c>
      <c r="J33" s="86" t="s">
        <v>377</v>
      </c>
    </row>
    <row r="34" spans="2:16" ht="30.75" customHeight="1" x14ac:dyDescent="0.2">
      <c r="B34" s="96" t="s">
        <v>112</v>
      </c>
      <c r="C34" s="93">
        <v>2</v>
      </c>
      <c r="D34" s="93"/>
      <c r="E34" s="93">
        <v>2</v>
      </c>
      <c r="F34" s="195">
        <f t="shared" si="1"/>
        <v>3.3596505963379809E-4</v>
      </c>
      <c r="G34" s="94"/>
      <c r="H34" s="99"/>
      <c r="I34" s="99"/>
      <c r="J34" s="99"/>
    </row>
    <row r="35" spans="2:16" ht="29.1" customHeight="1" x14ac:dyDescent="0.2">
      <c r="B35" s="97" t="s">
        <v>9</v>
      </c>
      <c r="C35" s="98">
        <f>SUM(C26:C34)</f>
        <v>2735</v>
      </c>
      <c r="D35" s="98">
        <f>SUM(D26:D34)</f>
        <v>3218</v>
      </c>
      <c r="E35" s="98">
        <f>SUM(E26:E34)</f>
        <v>5953</v>
      </c>
      <c r="F35" s="863">
        <f>SUM(F26:F34)</f>
        <v>1</v>
      </c>
      <c r="G35" s="94"/>
      <c r="H35" s="431"/>
      <c r="I35" s="431"/>
      <c r="J35" s="99"/>
    </row>
    <row r="36" spans="2:16" ht="29.1" customHeight="1" x14ac:dyDescent="0.2">
      <c r="B36" s="100" t="str">
        <f>'fiche technique'!B5</f>
        <v>Source: MESRI-DGRH A1-1, ANTARES, campagne qualification 2021, données au 15/11/2021</v>
      </c>
      <c r="C36" s="100"/>
      <c r="D36" s="100"/>
      <c r="E36" s="100"/>
      <c r="F36" s="100"/>
      <c r="G36" s="85"/>
      <c r="H36" s="99"/>
      <c r="I36" s="99"/>
      <c r="J36" s="99"/>
    </row>
    <row r="37" spans="2:16" s="81" customFormat="1" ht="21" customHeight="1" x14ac:dyDescent="0.2"/>
    <row r="38" spans="2:16" s="81" customFormat="1" ht="21" customHeight="1" x14ac:dyDescent="0.2"/>
    <row r="39" spans="2:16" s="81" customFormat="1" ht="21" customHeight="1" x14ac:dyDescent="0.2"/>
    <row r="40" spans="2:16" s="81" customFormat="1" ht="21" customHeight="1" x14ac:dyDescent="0.2"/>
    <row r="41" spans="2:16" s="81" customFormat="1" ht="21" customHeight="1" x14ac:dyDescent="0.2"/>
    <row r="42" spans="2:16" s="81" customFormat="1" ht="21" customHeight="1" x14ac:dyDescent="0.2">
      <c r="P42" s="626"/>
    </row>
    <row r="43" spans="2:16" s="81" customFormat="1" ht="21" customHeight="1" x14ac:dyDescent="0.2"/>
    <row r="44" spans="2:16" s="81" customFormat="1" ht="21" customHeight="1" x14ac:dyDescent="0.2"/>
    <row r="45" spans="2:16" s="81" customFormat="1" ht="21" customHeight="1" x14ac:dyDescent="0.2"/>
    <row r="46" spans="2:16" s="81" customFormat="1" ht="21" customHeight="1" x14ac:dyDescent="0.2"/>
    <row r="47" spans="2:16" s="81" customFormat="1" ht="21" customHeight="1" x14ac:dyDescent="0.2"/>
    <row r="48" spans="2:16" s="81" customFormat="1" ht="21" customHeight="1" x14ac:dyDescent="0.2"/>
    <row r="49" s="81" customFormat="1" ht="21" customHeight="1" x14ac:dyDescent="0.2"/>
    <row r="50" s="81" customFormat="1" ht="21" customHeight="1" x14ac:dyDescent="0.2"/>
    <row r="51" s="81" customFormat="1" ht="21" customHeight="1" x14ac:dyDescent="0.2"/>
    <row r="52" s="81" customFormat="1" ht="21" customHeight="1" x14ac:dyDescent="0.2"/>
    <row r="53" s="81" customFormat="1" ht="21" customHeight="1" x14ac:dyDescent="0.2"/>
    <row r="54" s="81" customFormat="1" ht="21" customHeight="1" x14ac:dyDescent="0.2"/>
    <row r="55" s="81" customFormat="1" ht="21" customHeight="1" x14ac:dyDescent="0.2"/>
    <row r="56" s="81" customFormat="1" ht="21" customHeight="1" x14ac:dyDescent="0.2"/>
    <row r="57" s="81" customFormat="1" ht="21" customHeight="1" x14ac:dyDescent="0.2"/>
    <row r="58" s="81" customFormat="1" ht="21" customHeight="1" x14ac:dyDescent="0.2"/>
    <row r="59" s="81" customFormat="1" ht="21" customHeight="1" x14ac:dyDescent="0.2"/>
    <row r="60" s="81" customFormat="1" ht="21" customHeight="1" x14ac:dyDescent="0.2"/>
    <row r="61" s="81" customFormat="1" ht="21" customHeight="1" x14ac:dyDescent="0.2"/>
    <row r="62" s="81" customFormat="1" ht="21" customHeight="1" x14ac:dyDescent="0.2"/>
    <row r="63" s="81" customFormat="1" ht="21" customHeight="1" x14ac:dyDescent="0.2"/>
    <row r="64" s="81" customFormat="1" ht="21" customHeight="1" x14ac:dyDescent="0.2"/>
    <row r="65" s="81" customFormat="1" ht="21" customHeight="1" x14ac:dyDescent="0.2"/>
    <row r="66" s="81" customFormat="1" ht="21" customHeight="1" x14ac:dyDescent="0.2"/>
    <row r="67" s="81" customFormat="1" ht="21" customHeight="1" x14ac:dyDescent="0.2"/>
    <row r="68" s="81" customFormat="1" ht="21" customHeight="1" x14ac:dyDescent="0.2"/>
    <row r="69" s="81" customFormat="1" ht="21" customHeight="1" x14ac:dyDescent="0.2"/>
    <row r="70" s="81" customFormat="1" ht="21" customHeight="1" x14ac:dyDescent="0.2"/>
    <row r="71" s="81" customFormat="1" ht="21" customHeight="1" x14ac:dyDescent="0.2"/>
    <row r="72" s="81" customFormat="1" ht="21" customHeight="1" x14ac:dyDescent="0.2"/>
    <row r="73" s="81" customFormat="1" ht="21" customHeight="1" x14ac:dyDescent="0.2"/>
    <row r="74" s="81" customFormat="1" ht="21" customHeight="1" x14ac:dyDescent="0.2"/>
    <row r="75" s="81" customFormat="1" ht="21" customHeight="1" x14ac:dyDescent="0.2"/>
    <row r="76" s="81" customFormat="1" ht="21" customHeight="1" x14ac:dyDescent="0.2"/>
    <row r="77" s="81" customFormat="1" ht="21" customHeight="1" x14ac:dyDescent="0.2"/>
    <row r="78" s="81" customFormat="1" ht="21" customHeight="1" x14ac:dyDescent="0.2"/>
    <row r="79" s="81" customFormat="1" ht="21" customHeight="1" x14ac:dyDescent="0.2"/>
    <row r="80" s="81" customFormat="1" ht="21" customHeight="1" x14ac:dyDescent="0.2"/>
    <row r="81" s="81" customFormat="1" ht="21" customHeight="1" x14ac:dyDescent="0.2"/>
    <row r="82" s="81" customFormat="1" ht="21" customHeight="1" x14ac:dyDescent="0.2"/>
    <row r="83" s="81" customFormat="1" ht="21" customHeight="1" x14ac:dyDescent="0.2"/>
    <row r="84" s="81" customFormat="1" ht="21" customHeight="1" x14ac:dyDescent="0.2"/>
    <row r="85" s="81" customFormat="1" ht="21" customHeight="1" x14ac:dyDescent="0.2"/>
    <row r="86" s="81" customFormat="1" ht="21" customHeight="1" x14ac:dyDescent="0.2"/>
    <row r="87" s="81" customFormat="1" ht="21" customHeight="1" x14ac:dyDescent="0.2"/>
    <row r="88" s="81" customFormat="1" ht="21" customHeight="1" x14ac:dyDescent="0.2"/>
    <row r="89" s="81" customFormat="1" ht="21" customHeight="1" x14ac:dyDescent="0.2"/>
    <row r="90" s="81" customFormat="1" ht="21" customHeight="1" x14ac:dyDescent="0.2"/>
    <row r="91" s="81" customFormat="1" ht="21" customHeight="1" x14ac:dyDescent="0.2"/>
    <row r="92" s="81" customFormat="1" ht="21" customHeight="1" x14ac:dyDescent="0.2"/>
    <row r="93" s="81" customFormat="1" ht="21" customHeight="1" x14ac:dyDescent="0.2"/>
    <row r="94" s="81" customFormat="1" ht="21" customHeight="1" x14ac:dyDescent="0.2"/>
    <row r="95" s="81" customFormat="1" ht="21" customHeight="1" x14ac:dyDescent="0.2"/>
    <row r="96" s="81" customFormat="1" ht="21" customHeight="1" x14ac:dyDescent="0.2"/>
    <row r="97" s="81" customFormat="1" ht="21" customHeight="1" x14ac:dyDescent="0.2"/>
    <row r="98" s="81" customFormat="1" ht="21" customHeight="1" x14ac:dyDescent="0.2"/>
    <row r="99" s="81" customFormat="1" ht="21" customHeight="1" x14ac:dyDescent="0.2"/>
    <row r="100" s="81" customFormat="1" ht="21" customHeight="1" x14ac:dyDescent="0.2"/>
    <row r="101" s="81" customFormat="1" ht="21" customHeight="1" x14ac:dyDescent="0.2"/>
    <row r="102" s="81" customFormat="1" ht="21" customHeight="1" x14ac:dyDescent="0.2"/>
    <row r="103" s="81" customFormat="1" ht="21" customHeight="1" x14ac:dyDescent="0.2"/>
    <row r="104" s="81" customFormat="1" ht="21" customHeight="1" x14ac:dyDescent="0.2"/>
    <row r="105" s="81" customFormat="1" ht="21" customHeight="1" x14ac:dyDescent="0.2"/>
    <row r="106" s="81" customFormat="1" ht="21" customHeight="1" x14ac:dyDescent="0.2"/>
    <row r="107" s="81" customFormat="1" ht="21" customHeight="1" x14ac:dyDescent="0.2"/>
    <row r="108" s="81" customFormat="1" ht="21" customHeight="1" x14ac:dyDescent="0.2"/>
    <row r="109" s="81" customFormat="1" ht="21" customHeight="1" x14ac:dyDescent="0.2"/>
    <row r="110" s="81" customFormat="1" ht="21" customHeight="1" x14ac:dyDescent="0.2"/>
    <row r="111" s="81" customFormat="1" ht="21" customHeight="1" x14ac:dyDescent="0.2"/>
    <row r="112" s="81" customFormat="1" ht="21" customHeight="1" x14ac:dyDescent="0.2"/>
    <row r="113" s="81" customFormat="1" ht="21" customHeight="1" x14ac:dyDescent="0.2"/>
    <row r="114" s="81" customFormat="1" ht="21" customHeight="1" x14ac:dyDescent="0.2"/>
    <row r="115" s="81" customFormat="1" ht="21" customHeight="1" x14ac:dyDescent="0.2"/>
    <row r="116" s="81" customFormat="1" ht="21" customHeight="1" x14ac:dyDescent="0.2"/>
    <row r="117" s="81" customFormat="1" ht="21" customHeight="1" x14ac:dyDescent="0.2"/>
    <row r="118" s="81" customFormat="1" ht="21" customHeight="1" x14ac:dyDescent="0.2"/>
    <row r="119" s="81" customFormat="1" ht="21" customHeight="1" x14ac:dyDescent="0.2"/>
    <row r="120" s="81" customFormat="1" ht="21" customHeight="1" x14ac:dyDescent="0.2"/>
    <row r="121" s="81" customFormat="1" ht="21" customHeight="1" x14ac:dyDescent="0.2"/>
    <row r="122" s="81" customFormat="1" ht="21" customHeight="1" x14ac:dyDescent="0.2"/>
    <row r="123" s="81" customFormat="1" ht="21" customHeight="1" x14ac:dyDescent="0.2"/>
    <row r="124" s="81" customFormat="1" ht="21" customHeight="1" x14ac:dyDescent="0.2"/>
    <row r="125" s="81" customFormat="1" ht="21" customHeight="1" x14ac:dyDescent="0.2"/>
    <row r="126" s="81" customFormat="1" ht="21" customHeight="1" x14ac:dyDescent="0.2"/>
    <row r="127" s="81" customFormat="1" ht="21" customHeight="1" x14ac:dyDescent="0.2"/>
    <row r="128" s="81" customFormat="1" ht="21" customHeight="1" x14ac:dyDescent="0.2"/>
    <row r="129" s="81" customFormat="1" ht="21" customHeight="1" x14ac:dyDescent="0.2"/>
    <row r="130" s="81" customFormat="1" ht="21" customHeight="1" x14ac:dyDescent="0.2"/>
    <row r="131" s="81" customFormat="1" ht="21" customHeight="1" x14ac:dyDescent="0.2"/>
    <row r="132" s="81" customFormat="1" ht="21" customHeight="1" x14ac:dyDescent="0.2"/>
    <row r="133" s="81" customFormat="1" ht="21" customHeight="1" x14ac:dyDescent="0.2"/>
    <row r="134" s="81" customFormat="1" ht="21" customHeight="1" x14ac:dyDescent="0.2"/>
    <row r="135" s="81" customFormat="1" ht="21" customHeight="1" x14ac:dyDescent="0.2"/>
    <row r="136" s="81" customFormat="1" ht="21" customHeight="1" x14ac:dyDescent="0.2"/>
    <row r="137" s="81" customFormat="1" ht="21" customHeight="1" x14ac:dyDescent="0.2"/>
    <row r="138" s="81" customFormat="1" ht="21" customHeight="1" x14ac:dyDescent="0.2"/>
    <row r="139" s="81" customFormat="1" ht="21" customHeight="1" x14ac:dyDescent="0.2"/>
    <row r="140" s="81" customFormat="1" ht="21" customHeight="1" x14ac:dyDescent="0.2"/>
    <row r="141" s="81" customFormat="1" ht="21" customHeight="1" x14ac:dyDescent="0.2"/>
    <row r="142" s="81" customFormat="1" ht="21" customHeight="1" x14ac:dyDescent="0.2"/>
    <row r="143" s="81" customFormat="1" ht="21" customHeight="1" x14ac:dyDescent="0.2"/>
    <row r="144" s="81" customFormat="1" ht="21" customHeight="1" x14ac:dyDescent="0.2"/>
    <row r="145" s="81" customFormat="1" ht="21" customHeight="1" x14ac:dyDescent="0.2"/>
    <row r="146" s="81" customFormat="1" ht="21" customHeight="1" x14ac:dyDescent="0.2"/>
    <row r="147" s="81" customFormat="1" ht="21" customHeight="1" x14ac:dyDescent="0.2"/>
    <row r="148" s="81" customFormat="1" ht="21" customHeight="1" x14ac:dyDescent="0.2"/>
    <row r="149" s="81" customFormat="1" ht="21" customHeight="1" x14ac:dyDescent="0.2"/>
    <row r="150" s="81" customFormat="1" ht="21" customHeight="1" x14ac:dyDescent="0.2"/>
    <row r="151" s="81" customFormat="1" ht="21" customHeight="1" x14ac:dyDescent="0.2"/>
    <row r="152" s="81" customFormat="1" ht="21" customHeight="1" x14ac:dyDescent="0.2"/>
    <row r="153" s="81" customFormat="1" ht="21" customHeight="1" x14ac:dyDescent="0.2"/>
    <row r="154" s="81" customFormat="1" ht="21" customHeight="1" x14ac:dyDescent="0.2"/>
    <row r="155" s="81" customFormat="1" ht="21" customHeight="1" x14ac:dyDescent="0.2"/>
    <row r="156" s="81" customFormat="1" ht="21" customHeight="1" x14ac:dyDescent="0.2"/>
    <row r="157" s="81" customFormat="1" ht="21" customHeight="1" x14ac:dyDescent="0.2"/>
    <row r="158" s="81" customFormat="1" ht="21" customHeight="1" x14ac:dyDescent="0.2"/>
    <row r="159" s="81" customFormat="1" ht="21" customHeight="1" x14ac:dyDescent="0.2"/>
    <row r="160" s="81" customFormat="1" ht="21" customHeight="1" x14ac:dyDescent="0.2"/>
    <row r="161" s="81" customFormat="1" ht="21" customHeight="1" x14ac:dyDescent="0.2"/>
    <row r="162" s="81" customFormat="1" ht="21" customHeight="1" x14ac:dyDescent="0.2"/>
    <row r="163" s="81" customFormat="1" ht="21" customHeight="1" x14ac:dyDescent="0.2"/>
    <row r="164" s="81" customFormat="1" ht="21" customHeight="1" x14ac:dyDescent="0.2"/>
    <row r="165" s="81" customFormat="1" ht="21" customHeight="1" x14ac:dyDescent="0.2"/>
    <row r="166" s="81" customFormat="1" ht="21" customHeight="1" x14ac:dyDescent="0.2"/>
    <row r="167" s="81" customFormat="1" ht="21" customHeight="1" x14ac:dyDescent="0.2"/>
    <row r="168" s="81" customFormat="1" ht="21" customHeight="1" x14ac:dyDescent="0.2"/>
    <row r="169" s="81" customFormat="1" ht="21" customHeight="1" x14ac:dyDescent="0.2"/>
    <row r="170" s="81" customFormat="1" ht="21" customHeight="1" x14ac:dyDescent="0.2"/>
    <row r="171" s="81" customFormat="1" ht="21" customHeight="1" x14ac:dyDescent="0.2"/>
    <row r="172" s="81" customFormat="1" ht="21" customHeight="1" x14ac:dyDescent="0.2"/>
    <row r="173" s="81" customFormat="1" ht="21" customHeight="1" x14ac:dyDescent="0.2"/>
    <row r="174" s="81" customFormat="1" ht="21" customHeight="1" x14ac:dyDescent="0.2"/>
    <row r="175" s="81" customFormat="1" ht="21" customHeight="1" x14ac:dyDescent="0.2"/>
    <row r="176" s="81" customFormat="1" ht="21" customHeight="1" x14ac:dyDescent="0.2"/>
    <row r="177" spans="8:10" s="81" customFormat="1" ht="21" customHeight="1" x14ac:dyDescent="0.2"/>
    <row r="178" spans="8:10" s="81" customFormat="1" ht="21" customHeight="1" x14ac:dyDescent="0.2"/>
    <row r="179" spans="8:10" ht="21" customHeight="1" x14ac:dyDescent="0.2">
      <c r="H179" s="77"/>
      <c r="I179" s="77"/>
      <c r="J179" s="77"/>
    </row>
    <row r="180" spans="8:10" ht="21" customHeight="1" x14ac:dyDescent="0.2">
      <c r="H180" s="77"/>
      <c r="I180" s="77"/>
      <c r="J180" s="77"/>
    </row>
    <row r="181" spans="8:10" ht="21" customHeight="1" x14ac:dyDescent="0.2">
      <c r="H181" s="77"/>
      <c r="I181" s="77"/>
      <c r="J181" s="77"/>
    </row>
    <row r="182" spans="8:10" ht="21" customHeight="1" x14ac:dyDescent="0.2">
      <c r="H182" s="77"/>
      <c r="I182" s="77"/>
      <c r="J182" s="77"/>
    </row>
    <row r="183" spans="8:10" ht="21" customHeight="1" x14ac:dyDescent="0.2">
      <c r="H183" s="77"/>
      <c r="I183" s="77"/>
      <c r="J183" s="77"/>
    </row>
    <row r="184" spans="8:10" ht="21" customHeight="1" x14ac:dyDescent="0.2">
      <c r="H184" s="77"/>
      <c r="I184" s="77"/>
      <c r="J184" s="77"/>
    </row>
    <row r="185" spans="8:10" ht="21" customHeight="1" x14ac:dyDescent="0.2">
      <c r="H185" s="77"/>
      <c r="I185" s="77"/>
      <c r="J185" s="77"/>
    </row>
    <row r="186" spans="8:10" ht="21" customHeight="1" x14ac:dyDescent="0.2">
      <c r="H186" s="77"/>
      <c r="I186" s="77"/>
      <c r="J186" s="77"/>
    </row>
    <row r="187" spans="8:10" ht="21" customHeight="1" x14ac:dyDescent="0.2">
      <c r="H187" s="77"/>
      <c r="I187" s="77"/>
      <c r="J187" s="77"/>
    </row>
    <row r="188" spans="8:10" ht="21" customHeight="1" x14ac:dyDescent="0.2">
      <c r="H188" s="77"/>
      <c r="I188" s="77"/>
      <c r="J188" s="77"/>
    </row>
    <row r="189" spans="8:10" ht="21" customHeight="1" x14ac:dyDescent="0.2">
      <c r="H189" s="77"/>
      <c r="I189" s="77"/>
      <c r="J189" s="77"/>
    </row>
    <row r="190" spans="8:10" ht="21" customHeight="1" x14ac:dyDescent="0.2">
      <c r="H190" s="77"/>
      <c r="I190" s="77"/>
      <c r="J190" s="77"/>
    </row>
    <row r="191" spans="8:10" ht="21" customHeight="1" x14ac:dyDescent="0.2">
      <c r="H191" s="77"/>
      <c r="I191" s="77"/>
      <c r="J191" s="77"/>
    </row>
    <row r="192" spans="8:10" ht="21" customHeight="1" x14ac:dyDescent="0.2">
      <c r="H192" s="77"/>
      <c r="I192" s="77"/>
      <c r="J192" s="77"/>
    </row>
    <row r="193" spans="8:10" ht="21" customHeight="1" x14ac:dyDescent="0.2">
      <c r="H193" s="77"/>
      <c r="I193" s="77"/>
      <c r="J193" s="77"/>
    </row>
    <row r="194" spans="8:10" ht="21" customHeight="1" x14ac:dyDescent="0.2">
      <c r="H194" s="77"/>
      <c r="I194" s="77"/>
      <c r="J194" s="77"/>
    </row>
    <row r="195" spans="8:10" ht="21" customHeight="1" x14ac:dyDescent="0.2">
      <c r="H195" s="77"/>
      <c r="I195" s="77"/>
      <c r="J195" s="77"/>
    </row>
    <row r="196" spans="8:10" ht="21" customHeight="1" x14ac:dyDescent="0.2">
      <c r="H196" s="77"/>
      <c r="I196" s="77"/>
      <c r="J196" s="77"/>
    </row>
    <row r="197" spans="8:10" ht="21" customHeight="1" x14ac:dyDescent="0.2">
      <c r="H197" s="77"/>
      <c r="I197" s="77"/>
      <c r="J197" s="77"/>
    </row>
    <row r="198" spans="8:10" ht="21" customHeight="1" x14ac:dyDescent="0.2">
      <c r="H198" s="77"/>
      <c r="I198" s="77"/>
      <c r="J198" s="77"/>
    </row>
    <row r="199" spans="8:10" ht="21" customHeight="1" x14ac:dyDescent="0.2">
      <c r="H199" s="77"/>
      <c r="I199" s="77"/>
      <c r="J199" s="77"/>
    </row>
    <row r="200" spans="8:10" ht="21" customHeight="1" x14ac:dyDescent="0.2">
      <c r="H200" s="77"/>
      <c r="I200" s="77"/>
      <c r="J200" s="77"/>
    </row>
    <row r="201" spans="8:10" ht="21" customHeight="1" x14ac:dyDescent="0.2">
      <c r="H201" s="77"/>
      <c r="I201" s="77"/>
      <c r="J201" s="77"/>
    </row>
    <row r="202" spans="8:10" ht="21" customHeight="1" x14ac:dyDescent="0.2">
      <c r="H202" s="77"/>
      <c r="I202" s="77"/>
      <c r="J202" s="77"/>
    </row>
    <row r="203" spans="8:10" ht="21" customHeight="1" x14ac:dyDescent="0.2">
      <c r="H203" s="77"/>
      <c r="I203" s="77"/>
      <c r="J203" s="77"/>
    </row>
    <row r="204" spans="8:10" ht="21" customHeight="1" x14ac:dyDescent="0.2">
      <c r="H204" s="77"/>
      <c r="I204" s="77"/>
      <c r="J204" s="77"/>
    </row>
    <row r="205" spans="8:10" ht="21" customHeight="1" x14ac:dyDescent="0.2">
      <c r="H205" s="77"/>
      <c r="I205" s="77"/>
      <c r="J205" s="77"/>
    </row>
    <row r="206" spans="8:10" ht="21" customHeight="1" x14ac:dyDescent="0.2">
      <c r="H206" s="77"/>
      <c r="I206" s="77"/>
      <c r="J206" s="77"/>
    </row>
    <row r="207" spans="8:10" ht="21" customHeight="1" x14ac:dyDescent="0.2">
      <c r="H207" s="77"/>
      <c r="I207" s="77"/>
      <c r="J207" s="77"/>
    </row>
    <row r="208" spans="8:10" ht="21" customHeight="1" x14ac:dyDescent="0.2">
      <c r="H208" s="77"/>
      <c r="I208" s="77"/>
      <c r="J208" s="77"/>
    </row>
    <row r="209" spans="8:10" ht="21" customHeight="1" x14ac:dyDescent="0.2">
      <c r="H209" s="77"/>
      <c r="I209" s="77"/>
      <c r="J209" s="77"/>
    </row>
    <row r="210" spans="8:10" ht="21" customHeight="1" x14ac:dyDescent="0.2">
      <c r="H210" s="77"/>
      <c r="I210" s="77"/>
      <c r="J210" s="77"/>
    </row>
    <row r="211" spans="8:10" ht="21" customHeight="1" x14ac:dyDescent="0.2">
      <c r="H211" s="77"/>
      <c r="I211" s="77"/>
      <c r="J211" s="77"/>
    </row>
    <row r="212" spans="8:10" ht="21" customHeight="1" x14ac:dyDescent="0.2">
      <c r="H212" s="77"/>
      <c r="I212" s="77"/>
      <c r="J212" s="77"/>
    </row>
    <row r="213" spans="8:10" ht="21" customHeight="1" x14ac:dyDescent="0.2">
      <c r="H213" s="77"/>
      <c r="I213" s="77"/>
      <c r="J213" s="77"/>
    </row>
    <row r="214" spans="8:10" ht="21" customHeight="1" x14ac:dyDescent="0.2">
      <c r="H214" s="77"/>
      <c r="I214" s="77"/>
      <c r="J214" s="77"/>
    </row>
    <row r="215" spans="8:10" ht="21" customHeight="1" x14ac:dyDescent="0.2">
      <c r="H215" s="77"/>
      <c r="I215" s="77"/>
      <c r="J215" s="77"/>
    </row>
    <row r="216" spans="8:10" ht="21" customHeight="1" x14ac:dyDescent="0.2">
      <c r="H216" s="77"/>
      <c r="I216" s="77"/>
      <c r="J216" s="77"/>
    </row>
    <row r="217" spans="8:10" ht="21" customHeight="1" x14ac:dyDescent="0.2">
      <c r="H217" s="77"/>
      <c r="I217" s="77"/>
      <c r="J217" s="77"/>
    </row>
    <row r="218" spans="8:10" ht="21" customHeight="1" x14ac:dyDescent="0.2">
      <c r="H218" s="77"/>
      <c r="I218" s="77"/>
      <c r="J218" s="77"/>
    </row>
    <row r="219" spans="8:10" ht="21" customHeight="1" x14ac:dyDescent="0.2">
      <c r="H219" s="77"/>
      <c r="I219" s="77"/>
      <c r="J219" s="77"/>
    </row>
    <row r="220" spans="8:10" ht="21" customHeight="1" x14ac:dyDescent="0.2">
      <c r="H220" s="77"/>
      <c r="I220" s="77"/>
      <c r="J220" s="77"/>
    </row>
    <row r="221" spans="8:10" ht="21" customHeight="1" x14ac:dyDescent="0.2">
      <c r="H221" s="77"/>
      <c r="I221" s="77"/>
      <c r="J221" s="77"/>
    </row>
    <row r="222" spans="8:10" ht="21" customHeight="1" x14ac:dyDescent="0.2">
      <c r="H222" s="77"/>
      <c r="I222" s="77"/>
      <c r="J222" s="77"/>
    </row>
    <row r="223" spans="8:10" ht="21" customHeight="1" x14ac:dyDescent="0.2">
      <c r="H223" s="77"/>
      <c r="I223" s="77"/>
      <c r="J223" s="77"/>
    </row>
    <row r="224" spans="8:10" ht="21" customHeight="1" x14ac:dyDescent="0.2">
      <c r="H224" s="77"/>
      <c r="I224" s="77"/>
      <c r="J224" s="77"/>
    </row>
    <row r="225" spans="8:10" ht="21" customHeight="1" x14ac:dyDescent="0.2">
      <c r="H225" s="77"/>
      <c r="I225" s="77"/>
      <c r="J225" s="77"/>
    </row>
    <row r="226" spans="8:10" ht="21" customHeight="1" x14ac:dyDescent="0.2">
      <c r="H226" s="77"/>
      <c r="I226" s="77"/>
      <c r="J226" s="77"/>
    </row>
    <row r="227" spans="8:10" ht="21" customHeight="1" x14ac:dyDescent="0.2">
      <c r="H227" s="77"/>
      <c r="I227" s="77"/>
      <c r="J227" s="77"/>
    </row>
    <row r="228" spans="8:10" ht="21" customHeight="1" x14ac:dyDescent="0.2">
      <c r="H228" s="77"/>
      <c r="I228" s="77"/>
      <c r="J228" s="77"/>
    </row>
    <row r="229" spans="8:10" ht="21" customHeight="1" x14ac:dyDescent="0.2">
      <c r="H229" s="77"/>
      <c r="I229" s="77"/>
      <c r="J229" s="77"/>
    </row>
    <row r="230" spans="8:10" ht="21" customHeight="1" x14ac:dyDescent="0.2">
      <c r="H230" s="77"/>
      <c r="I230" s="77"/>
      <c r="J230" s="77"/>
    </row>
    <row r="231" spans="8:10" ht="21" customHeight="1" x14ac:dyDescent="0.2">
      <c r="H231" s="77"/>
      <c r="I231" s="77"/>
      <c r="J231" s="77"/>
    </row>
    <row r="232" spans="8:10" ht="21" customHeight="1" x14ac:dyDescent="0.2">
      <c r="H232" s="77"/>
      <c r="I232" s="77"/>
      <c r="J232" s="77"/>
    </row>
    <row r="233" spans="8:10" ht="21" customHeight="1" x14ac:dyDescent="0.2">
      <c r="H233" s="77"/>
      <c r="I233" s="77"/>
      <c r="J233" s="77"/>
    </row>
    <row r="234" spans="8:10" ht="21" customHeight="1" x14ac:dyDescent="0.2">
      <c r="H234" s="77"/>
      <c r="I234" s="77"/>
      <c r="J234" s="77"/>
    </row>
    <row r="235" spans="8:10" ht="21" customHeight="1" x14ac:dyDescent="0.2">
      <c r="H235" s="77"/>
      <c r="I235" s="77"/>
      <c r="J235" s="77"/>
    </row>
    <row r="236" spans="8:10" ht="21" customHeight="1" x14ac:dyDescent="0.2">
      <c r="H236" s="77"/>
      <c r="I236" s="77"/>
      <c r="J236" s="77"/>
    </row>
    <row r="237" spans="8:10" ht="21" customHeight="1" x14ac:dyDescent="0.2">
      <c r="H237" s="77"/>
      <c r="I237" s="77"/>
      <c r="J237" s="77"/>
    </row>
    <row r="238" spans="8:10" ht="21" customHeight="1" x14ac:dyDescent="0.2"/>
    <row r="239" spans="8:10" ht="21" customHeight="1" x14ac:dyDescent="0.2"/>
    <row r="240" spans="8:10" ht="21" customHeight="1" x14ac:dyDescent="0.2"/>
    <row r="241" ht="21" customHeight="1" x14ac:dyDescent="0.2"/>
    <row r="242" ht="21" customHeight="1" x14ac:dyDescent="0.2"/>
    <row r="243" ht="21" customHeight="1" x14ac:dyDescent="0.2"/>
  </sheetData>
  <sheetProtection selectLockedCells="1" selectUnlockedCells="1"/>
  <mergeCells count="9">
    <mergeCell ref="C24:F24"/>
    <mergeCell ref="H25:J25"/>
    <mergeCell ref="H28:J28"/>
    <mergeCell ref="H31:J31"/>
    <mergeCell ref="A5:K5"/>
    <mergeCell ref="H13:J13"/>
    <mergeCell ref="H16:J16"/>
    <mergeCell ref="H19:J19"/>
    <mergeCell ref="C11:F11"/>
  </mergeCells>
  <printOptions horizontalCentered="1" verticalCentered="1"/>
  <pageMargins left="0.39370078740157483" right="0.39370078740157483" top="0.74803149606299213" bottom="0.39370078740157483" header="0.74803149606299213" footer="0.23622047244094491"/>
  <pageSetup paperSize="9" scale="62" firstPageNumber="0" orientation="portrait" r:id="rId1"/>
  <headerFooter alignWithMargins="0">
    <oddHeader>&amp;L&amp;"Times New Roman,Negreta"&amp;14DGRH A1-1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4"/>
  <sheetViews>
    <sheetView workbookViewId="0">
      <selection activeCell="E21" sqref="E21"/>
    </sheetView>
  </sheetViews>
  <sheetFormatPr baseColWidth="10" defaultRowHeight="12.75" x14ac:dyDescent="0.2"/>
  <sheetData>
    <row r="1" spans="1:9" x14ac:dyDescent="0.2">
      <c r="A1" s="84"/>
      <c r="B1" s="84" t="s">
        <v>7</v>
      </c>
      <c r="C1" s="84"/>
      <c r="D1" s="84"/>
      <c r="E1" s="84"/>
      <c r="F1" s="84"/>
      <c r="G1" s="84" t="s">
        <v>6</v>
      </c>
      <c r="H1" s="84"/>
    </row>
    <row r="2" spans="1:9" x14ac:dyDescent="0.2">
      <c r="A2" s="77" t="s">
        <v>100</v>
      </c>
      <c r="B2" s="77" t="s">
        <v>28</v>
      </c>
      <c r="C2" s="77" t="s">
        <v>27</v>
      </c>
      <c r="D2" s="873" t="s">
        <v>28</v>
      </c>
      <c r="E2" s="77"/>
      <c r="F2" s="77" t="s">
        <v>100</v>
      </c>
      <c r="G2" s="77" t="s">
        <v>28</v>
      </c>
      <c r="H2" s="77" t="s">
        <v>27</v>
      </c>
      <c r="I2" s="873" t="s">
        <v>28</v>
      </c>
    </row>
    <row r="3" spans="1:9" hidden="1" x14ac:dyDescent="0.2">
      <c r="A3">
        <v>19</v>
      </c>
      <c r="B3">
        <f>-D3</f>
        <v>0</v>
      </c>
      <c r="D3" s="874"/>
      <c r="F3" s="77">
        <v>19</v>
      </c>
      <c r="G3">
        <f t="shared" ref="G3:G50" si="0">-I3</f>
        <v>0</v>
      </c>
      <c r="I3" s="874"/>
    </row>
    <row r="4" spans="1:9" hidden="1" x14ac:dyDescent="0.2">
      <c r="A4">
        <v>20</v>
      </c>
      <c r="B4">
        <f t="shared" ref="B4:B51" si="1">-D4</f>
        <v>0</v>
      </c>
      <c r="D4" s="874"/>
      <c r="F4">
        <v>20</v>
      </c>
      <c r="G4">
        <f t="shared" si="0"/>
        <v>0</v>
      </c>
      <c r="I4" s="874"/>
    </row>
    <row r="5" spans="1:9" hidden="1" x14ac:dyDescent="0.2">
      <c r="A5">
        <v>21</v>
      </c>
      <c r="B5">
        <f t="shared" si="1"/>
        <v>0</v>
      </c>
      <c r="D5" s="874"/>
      <c r="F5">
        <v>21</v>
      </c>
      <c r="G5">
        <f t="shared" si="0"/>
        <v>0</v>
      </c>
      <c r="I5" s="874"/>
    </row>
    <row r="6" spans="1:9" hidden="1" x14ac:dyDescent="0.2">
      <c r="A6">
        <v>22</v>
      </c>
      <c r="B6">
        <f t="shared" si="1"/>
        <v>0</v>
      </c>
      <c r="D6" s="874"/>
      <c r="F6">
        <v>22</v>
      </c>
      <c r="G6">
        <f t="shared" si="0"/>
        <v>0</v>
      </c>
      <c r="I6" s="874"/>
    </row>
    <row r="7" spans="1:9" hidden="1" x14ac:dyDescent="0.2">
      <c r="A7">
        <v>23</v>
      </c>
      <c r="B7">
        <f t="shared" si="1"/>
        <v>0</v>
      </c>
      <c r="D7" s="874"/>
      <c r="F7">
        <v>23</v>
      </c>
      <c r="G7">
        <f t="shared" si="0"/>
        <v>-1</v>
      </c>
      <c r="I7" s="874">
        <v>1</v>
      </c>
    </row>
    <row r="8" spans="1:9" hidden="1" x14ac:dyDescent="0.2">
      <c r="A8">
        <v>24</v>
      </c>
      <c r="B8">
        <f t="shared" si="1"/>
        <v>0</v>
      </c>
      <c r="D8" s="874"/>
      <c r="F8" s="77">
        <v>24</v>
      </c>
      <c r="G8">
        <f t="shared" si="0"/>
        <v>0</v>
      </c>
      <c r="I8" s="874"/>
    </row>
    <row r="9" spans="1:9" x14ac:dyDescent="0.2">
      <c r="A9">
        <v>25</v>
      </c>
      <c r="B9">
        <f t="shared" si="1"/>
        <v>0</v>
      </c>
      <c r="D9" s="874"/>
      <c r="F9" s="77">
        <v>25</v>
      </c>
      <c r="G9">
        <f t="shared" si="0"/>
        <v>0</v>
      </c>
      <c r="I9" s="874"/>
    </row>
    <row r="10" spans="1:9" x14ac:dyDescent="0.2">
      <c r="A10">
        <v>26</v>
      </c>
      <c r="B10">
        <f t="shared" si="1"/>
        <v>0</v>
      </c>
      <c r="D10" s="874"/>
      <c r="F10" s="77">
        <v>26</v>
      </c>
      <c r="G10">
        <f t="shared" si="0"/>
        <v>-16</v>
      </c>
      <c r="H10">
        <v>9</v>
      </c>
      <c r="I10" s="874">
        <v>16</v>
      </c>
    </row>
    <row r="11" spans="1:9" x14ac:dyDescent="0.2">
      <c r="A11">
        <v>27</v>
      </c>
      <c r="B11">
        <f t="shared" si="1"/>
        <v>0</v>
      </c>
      <c r="D11" s="874"/>
      <c r="F11" s="77">
        <v>27</v>
      </c>
      <c r="G11">
        <f t="shared" si="0"/>
        <v>-147</v>
      </c>
      <c r="H11">
        <v>75</v>
      </c>
      <c r="I11" s="874">
        <v>147</v>
      </c>
    </row>
    <row r="12" spans="1:9" x14ac:dyDescent="0.2">
      <c r="A12" s="77">
        <v>28</v>
      </c>
      <c r="B12">
        <f t="shared" si="1"/>
        <v>0</v>
      </c>
      <c r="D12" s="874"/>
      <c r="F12" s="77">
        <v>28</v>
      </c>
      <c r="G12">
        <f t="shared" si="0"/>
        <v>-247</v>
      </c>
      <c r="H12">
        <v>157</v>
      </c>
      <c r="I12" s="874">
        <v>247</v>
      </c>
    </row>
    <row r="13" spans="1:9" x14ac:dyDescent="0.2">
      <c r="A13" s="77">
        <v>29</v>
      </c>
      <c r="B13">
        <f t="shared" si="1"/>
        <v>0</v>
      </c>
      <c r="D13" s="874"/>
      <c r="F13" s="77">
        <v>29</v>
      </c>
      <c r="G13">
        <f t="shared" si="0"/>
        <v>-303</v>
      </c>
      <c r="H13">
        <v>188</v>
      </c>
      <c r="I13" s="874">
        <v>303</v>
      </c>
    </row>
    <row r="14" spans="1:9" x14ac:dyDescent="0.2">
      <c r="A14">
        <v>30</v>
      </c>
      <c r="B14">
        <f t="shared" si="1"/>
        <v>0</v>
      </c>
      <c r="D14" s="874"/>
      <c r="F14" s="77">
        <v>30</v>
      </c>
      <c r="G14">
        <f t="shared" si="0"/>
        <v>-265</v>
      </c>
      <c r="H14">
        <v>236</v>
      </c>
      <c r="I14" s="874">
        <v>265</v>
      </c>
    </row>
    <row r="15" spans="1:9" x14ac:dyDescent="0.2">
      <c r="A15" s="77">
        <v>31</v>
      </c>
      <c r="B15">
        <f t="shared" si="1"/>
        <v>-1</v>
      </c>
      <c r="D15" s="874">
        <v>1</v>
      </c>
      <c r="F15" s="77">
        <v>31</v>
      </c>
      <c r="G15">
        <f t="shared" si="0"/>
        <v>-267</v>
      </c>
      <c r="H15">
        <v>233</v>
      </c>
      <c r="I15" s="874">
        <v>267</v>
      </c>
    </row>
    <row r="16" spans="1:9" x14ac:dyDescent="0.2">
      <c r="A16" s="77">
        <v>32</v>
      </c>
      <c r="B16">
        <f t="shared" si="1"/>
        <v>0</v>
      </c>
      <c r="D16" s="874"/>
      <c r="F16" s="77">
        <v>32</v>
      </c>
      <c r="G16">
        <f t="shared" si="0"/>
        <v>-252</v>
      </c>
      <c r="H16">
        <v>209</v>
      </c>
      <c r="I16" s="874">
        <v>252</v>
      </c>
    </row>
    <row r="17" spans="1:9" x14ac:dyDescent="0.2">
      <c r="A17" s="77">
        <v>33</v>
      </c>
      <c r="B17">
        <f t="shared" si="1"/>
        <v>-2</v>
      </c>
      <c r="D17" s="874">
        <v>2</v>
      </c>
      <c r="F17" s="77">
        <v>33</v>
      </c>
      <c r="G17">
        <f t="shared" si="0"/>
        <v>-223</v>
      </c>
      <c r="H17">
        <v>206</v>
      </c>
      <c r="I17" s="874">
        <v>223</v>
      </c>
    </row>
    <row r="18" spans="1:9" x14ac:dyDescent="0.2">
      <c r="A18" s="77">
        <v>34</v>
      </c>
      <c r="B18">
        <f t="shared" si="1"/>
        <v>-1</v>
      </c>
      <c r="D18" s="874">
        <v>1</v>
      </c>
      <c r="F18" s="77">
        <v>34</v>
      </c>
      <c r="G18">
        <f t="shared" si="0"/>
        <v>-209</v>
      </c>
      <c r="H18">
        <v>190</v>
      </c>
      <c r="I18" s="874">
        <v>209</v>
      </c>
    </row>
    <row r="19" spans="1:9" x14ac:dyDescent="0.2">
      <c r="A19" s="77">
        <v>35</v>
      </c>
      <c r="B19">
        <f t="shared" si="1"/>
        <v>-5</v>
      </c>
      <c r="C19">
        <v>2</v>
      </c>
      <c r="D19" s="874">
        <v>5</v>
      </c>
      <c r="F19" s="77">
        <v>35</v>
      </c>
      <c r="G19">
        <f t="shared" si="0"/>
        <v>-171</v>
      </c>
      <c r="H19">
        <v>152</v>
      </c>
      <c r="I19" s="874">
        <v>171</v>
      </c>
    </row>
    <row r="20" spans="1:9" x14ac:dyDescent="0.2">
      <c r="A20" s="77">
        <v>36</v>
      </c>
      <c r="B20">
        <f t="shared" si="1"/>
        <v>-10</v>
      </c>
      <c r="C20">
        <v>3</v>
      </c>
      <c r="D20" s="874">
        <v>10</v>
      </c>
      <c r="F20" s="77">
        <v>36</v>
      </c>
      <c r="G20">
        <f t="shared" si="0"/>
        <v>-154</v>
      </c>
      <c r="H20">
        <v>131</v>
      </c>
      <c r="I20" s="874">
        <v>154</v>
      </c>
    </row>
    <row r="21" spans="1:9" x14ac:dyDescent="0.2">
      <c r="A21" s="77">
        <v>37</v>
      </c>
      <c r="B21">
        <f t="shared" si="1"/>
        <v>-8</v>
      </c>
      <c r="C21">
        <v>7</v>
      </c>
      <c r="D21" s="874">
        <v>8</v>
      </c>
      <c r="F21" s="77">
        <v>37</v>
      </c>
      <c r="G21">
        <f t="shared" si="0"/>
        <v>-135</v>
      </c>
      <c r="H21">
        <v>123</v>
      </c>
      <c r="I21" s="874">
        <v>135</v>
      </c>
    </row>
    <row r="22" spans="1:9" x14ac:dyDescent="0.2">
      <c r="A22" s="77">
        <v>38</v>
      </c>
      <c r="B22">
        <f t="shared" si="1"/>
        <v>-16</v>
      </c>
      <c r="C22">
        <v>1</v>
      </c>
      <c r="D22" s="874">
        <v>16</v>
      </c>
      <c r="F22" s="77">
        <v>38</v>
      </c>
      <c r="G22">
        <f t="shared" si="0"/>
        <v>-119</v>
      </c>
      <c r="H22">
        <v>92</v>
      </c>
      <c r="I22" s="874">
        <v>119</v>
      </c>
    </row>
    <row r="23" spans="1:9" x14ac:dyDescent="0.2">
      <c r="A23" s="77">
        <v>39</v>
      </c>
      <c r="B23">
        <f t="shared" si="1"/>
        <v>-12</v>
      </c>
      <c r="C23">
        <v>5</v>
      </c>
      <c r="D23" s="874">
        <v>12</v>
      </c>
      <c r="F23" s="77">
        <v>39</v>
      </c>
      <c r="G23">
        <f t="shared" si="0"/>
        <v>-85</v>
      </c>
      <c r="H23">
        <v>93</v>
      </c>
      <c r="I23" s="874">
        <v>85</v>
      </c>
    </row>
    <row r="24" spans="1:9" x14ac:dyDescent="0.2">
      <c r="A24" s="77">
        <v>40</v>
      </c>
      <c r="B24">
        <f t="shared" si="1"/>
        <v>-8</v>
      </c>
      <c r="C24">
        <v>7</v>
      </c>
      <c r="D24" s="874">
        <v>8</v>
      </c>
      <c r="F24" s="77">
        <v>40</v>
      </c>
      <c r="G24">
        <f t="shared" si="0"/>
        <v>-80</v>
      </c>
      <c r="H24">
        <v>96</v>
      </c>
      <c r="I24" s="874">
        <v>80</v>
      </c>
    </row>
    <row r="25" spans="1:9" x14ac:dyDescent="0.2">
      <c r="A25" s="77">
        <v>41</v>
      </c>
      <c r="B25">
        <f t="shared" si="1"/>
        <v>-14</v>
      </c>
      <c r="C25">
        <v>1</v>
      </c>
      <c r="D25" s="874">
        <v>14</v>
      </c>
      <c r="F25" s="77">
        <v>41</v>
      </c>
      <c r="G25">
        <f t="shared" si="0"/>
        <v>-90</v>
      </c>
      <c r="H25">
        <v>66</v>
      </c>
      <c r="I25" s="874">
        <v>90</v>
      </c>
    </row>
    <row r="26" spans="1:9" x14ac:dyDescent="0.2">
      <c r="A26" s="77">
        <v>42</v>
      </c>
      <c r="B26">
        <f t="shared" si="1"/>
        <v>-19</v>
      </c>
      <c r="C26">
        <v>6</v>
      </c>
      <c r="D26" s="874">
        <v>19</v>
      </c>
      <c r="F26" s="77">
        <v>42</v>
      </c>
      <c r="G26">
        <f t="shared" si="0"/>
        <v>-73</v>
      </c>
      <c r="H26">
        <v>55</v>
      </c>
      <c r="I26" s="874">
        <v>73</v>
      </c>
    </row>
    <row r="27" spans="1:9" x14ac:dyDescent="0.2">
      <c r="A27" s="77">
        <v>43</v>
      </c>
      <c r="B27">
        <f t="shared" si="1"/>
        <v>-17</v>
      </c>
      <c r="C27">
        <v>1</v>
      </c>
      <c r="D27" s="874">
        <v>17</v>
      </c>
      <c r="F27" s="77">
        <v>43</v>
      </c>
      <c r="G27">
        <f t="shared" si="0"/>
        <v>-56</v>
      </c>
      <c r="H27">
        <v>48</v>
      </c>
      <c r="I27" s="874">
        <v>56</v>
      </c>
    </row>
    <row r="28" spans="1:9" x14ac:dyDescent="0.2">
      <c r="A28" s="77">
        <v>44</v>
      </c>
      <c r="B28">
        <f t="shared" si="1"/>
        <v>-15</v>
      </c>
      <c r="C28">
        <v>8</v>
      </c>
      <c r="D28" s="874">
        <v>15</v>
      </c>
      <c r="F28" s="77">
        <v>44</v>
      </c>
      <c r="G28">
        <f t="shared" si="0"/>
        <v>-42</v>
      </c>
      <c r="H28">
        <v>71</v>
      </c>
      <c r="I28" s="874">
        <v>42</v>
      </c>
    </row>
    <row r="29" spans="1:9" x14ac:dyDescent="0.2">
      <c r="A29" s="77">
        <v>45</v>
      </c>
      <c r="B29">
        <f t="shared" si="1"/>
        <v>-10</v>
      </c>
      <c r="C29">
        <v>4</v>
      </c>
      <c r="D29" s="874">
        <v>10</v>
      </c>
      <c r="F29" s="77">
        <v>45</v>
      </c>
      <c r="G29">
        <f t="shared" si="0"/>
        <v>-45</v>
      </c>
      <c r="H29">
        <v>46</v>
      </c>
      <c r="I29" s="874">
        <v>45</v>
      </c>
    </row>
    <row r="30" spans="1:9" x14ac:dyDescent="0.2">
      <c r="A30" s="77">
        <v>46</v>
      </c>
      <c r="B30">
        <f t="shared" si="1"/>
        <v>-12</v>
      </c>
      <c r="C30">
        <v>3</v>
      </c>
      <c r="D30" s="874">
        <v>12</v>
      </c>
      <c r="F30" s="77">
        <v>46</v>
      </c>
      <c r="G30">
        <f t="shared" si="0"/>
        <v>-29</v>
      </c>
      <c r="H30">
        <v>30</v>
      </c>
      <c r="I30" s="874">
        <v>29</v>
      </c>
    </row>
    <row r="31" spans="1:9" x14ac:dyDescent="0.2">
      <c r="A31" s="77">
        <v>47</v>
      </c>
      <c r="B31">
        <f t="shared" si="1"/>
        <v>-8</v>
      </c>
      <c r="C31">
        <v>2</v>
      </c>
      <c r="D31" s="874">
        <v>8</v>
      </c>
      <c r="F31" s="77">
        <v>47</v>
      </c>
      <c r="G31">
        <f t="shared" si="0"/>
        <v>-32</v>
      </c>
      <c r="H31">
        <v>25</v>
      </c>
      <c r="I31" s="874">
        <v>32</v>
      </c>
    </row>
    <row r="32" spans="1:9" x14ac:dyDescent="0.2">
      <c r="A32" s="77">
        <v>48</v>
      </c>
      <c r="B32">
        <f t="shared" si="1"/>
        <v>-15</v>
      </c>
      <c r="C32">
        <v>11</v>
      </c>
      <c r="D32" s="874">
        <v>15</v>
      </c>
      <c r="F32" s="77">
        <v>48</v>
      </c>
      <c r="G32">
        <f t="shared" si="0"/>
        <v>-20</v>
      </c>
      <c r="H32">
        <v>20</v>
      </c>
      <c r="I32" s="874">
        <v>20</v>
      </c>
    </row>
    <row r="33" spans="1:9" x14ac:dyDescent="0.2">
      <c r="A33" s="77">
        <v>49</v>
      </c>
      <c r="B33">
        <f t="shared" si="1"/>
        <v>-9</v>
      </c>
      <c r="C33">
        <v>5</v>
      </c>
      <c r="D33" s="874">
        <v>9</v>
      </c>
      <c r="F33" s="77">
        <v>49</v>
      </c>
      <c r="G33">
        <f t="shared" si="0"/>
        <v>-24</v>
      </c>
      <c r="H33">
        <v>28</v>
      </c>
      <c r="I33" s="874">
        <v>24</v>
      </c>
    </row>
    <row r="34" spans="1:9" x14ac:dyDescent="0.2">
      <c r="A34" s="77">
        <v>50</v>
      </c>
      <c r="B34">
        <f t="shared" si="1"/>
        <v>-8</v>
      </c>
      <c r="C34">
        <v>7</v>
      </c>
      <c r="D34" s="874">
        <v>8</v>
      </c>
      <c r="F34" s="77">
        <v>50</v>
      </c>
      <c r="G34">
        <f t="shared" si="0"/>
        <v>-27</v>
      </c>
      <c r="H34">
        <v>36</v>
      </c>
      <c r="I34" s="874">
        <v>27</v>
      </c>
    </row>
    <row r="35" spans="1:9" x14ac:dyDescent="0.2">
      <c r="A35" s="77">
        <v>51</v>
      </c>
      <c r="B35">
        <f t="shared" si="1"/>
        <v>-13</v>
      </c>
      <c r="C35">
        <v>6</v>
      </c>
      <c r="D35" s="874">
        <v>13</v>
      </c>
      <c r="F35" s="77">
        <v>51</v>
      </c>
      <c r="G35">
        <f t="shared" si="0"/>
        <v>-23</v>
      </c>
      <c r="H35">
        <v>24</v>
      </c>
      <c r="I35" s="874">
        <v>23</v>
      </c>
    </row>
    <row r="36" spans="1:9" x14ac:dyDescent="0.2">
      <c r="A36" s="77">
        <v>52</v>
      </c>
      <c r="B36">
        <f t="shared" si="1"/>
        <v>-8</v>
      </c>
      <c r="C36">
        <v>4</v>
      </c>
      <c r="D36" s="874">
        <v>8</v>
      </c>
      <c r="F36" s="77">
        <v>52</v>
      </c>
      <c r="G36">
        <f t="shared" si="0"/>
        <v>-14</v>
      </c>
      <c r="H36">
        <v>15</v>
      </c>
      <c r="I36" s="874">
        <v>14</v>
      </c>
    </row>
    <row r="37" spans="1:9" x14ac:dyDescent="0.2">
      <c r="A37" s="77">
        <v>53</v>
      </c>
      <c r="B37">
        <f t="shared" si="1"/>
        <v>-6</v>
      </c>
      <c r="C37">
        <v>5</v>
      </c>
      <c r="D37" s="874">
        <v>6</v>
      </c>
      <c r="F37" s="77">
        <v>53</v>
      </c>
      <c r="G37">
        <f t="shared" si="0"/>
        <v>-15</v>
      </c>
      <c r="H37">
        <v>10</v>
      </c>
      <c r="I37" s="874">
        <v>15</v>
      </c>
    </row>
    <row r="38" spans="1:9" x14ac:dyDescent="0.2">
      <c r="A38" s="77">
        <v>54</v>
      </c>
      <c r="B38">
        <f t="shared" si="1"/>
        <v>-9</v>
      </c>
      <c r="C38">
        <v>2</v>
      </c>
      <c r="D38" s="874">
        <v>9</v>
      </c>
      <c r="F38" s="77">
        <v>54</v>
      </c>
      <c r="G38">
        <f t="shared" si="0"/>
        <v>-8</v>
      </c>
      <c r="H38">
        <v>8</v>
      </c>
      <c r="I38" s="874">
        <v>8</v>
      </c>
    </row>
    <row r="39" spans="1:9" x14ac:dyDescent="0.2">
      <c r="A39" s="77">
        <v>55</v>
      </c>
      <c r="B39">
        <f t="shared" si="1"/>
        <v>-6</v>
      </c>
      <c r="C39">
        <v>3</v>
      </c>
      <c r="D39" s="874">
        <v>6</v>
      </c>
      <c r="F39" s="77">
        <v>55</v>
      </c>
      <c r="G39">
        <f t="shared" si="0"/>
        <v>-7</v>
      </c>
      <c r="H39">
        <v>13</v>
      </c>
      <c r="I39" s="874">
        <v>7</v>
      </c>
    </row>
    <row r="40" spans="1:9" x14ac:dyDescent="0.2">
      <c r="A40" s="77">
        <v>56</v>
      </c>
      <c r="B40">
        <f t="shared" si="1"/>
        <v>-2</v>
      </c>
      <c r="C40">
        <v>1</v>
      </c>
      <c r="D40" s="874">
        <v>2</v>
      </c>
      <c r="F40" s="77">
        <v>56</v>
      </c>
      <c r="G40">
        <f t="shared" si="0"/>
        <v>-9</v>
      </c>
      <c r="H40">
        <v>8</v>
      </c>
      <c r="I40" s="874">
        <v>9</v>
      </c>
    </row>
    <row r="41" spans="1:9" x14ac:dyDescent="0.2">
      <c r="A41" s="77">
        <v>57</v>
      </c>
      <c r="B41">
        <f t="shared" si="1"/>
        <v>-7</v>
      </c>
      <c r="C41">
        <v>2</v>
      </c>
      <c r="D41" s="874">
        <v>7</v>
      </c>
      <c r="F41" s="77">
        <v>57</v>
      </c>
      <c r="G41">
        <f t="shared" si="0"/>
        <v>-8</v>
      </c>
      <c r="H41">
        <v>11</v>
      </c>
      <c r="I41" s="874">
        <v>8</v>
      </c>
    </row>
    <row r="42" spans="1:9" x14ac:dyDescent="0.2">
      <c r="A42" s="77">
        <v>58</v>
      </c>
      <c r="B42">
        <f t="shared" si="1"/>
        <v>-2</v>
      </c>
      <c r="C42">
        <v>3</v>
      </c>
      <c r="D42" s="874">
        <v>2</v>
      </c>
      <c r="F42" s="77">
        <v>58</v>
      </c>
      <c r="G42">
        <f t="shared" si="0"/>
        <v>-6</v>
      </c>
      <c r="H42">
        <v>7</v>
      </c>
      <c r="I42" s="874">
        <v>6</v>
      </c>
    </row>
    <row r="43" spans="1:9" x14ac:dyDescent="0.2">
      <c r="A43" s="77">
        <v>59</v>
      </c>
      <c r="B43">
        <f t="shared" si="1"/>
        <v>-4</v>
      </c>
      <c r="C43">
        <v>2</v>
      </c>
      <c r="D43" s="874">
        <v>4</v>
      </c>
      <c r="F43" s="77">
        <v>59</v>
      </c>
      <c r="G43">
        <f t="shared" si="0"/>
        <v>-5</v>
      </c>
      <c r="H43">
        <v>4</v>
      </c>
      <c r="I43" s="874">
        <v>5</v>
      </c>
    </row>
    <row r="44" spans="1:9" x14ac:dyDescent="0.2">
      <c r="A44" s="77">
        <v>60</v>
      </c>
      <c r="B44">
        <f t="shared" si="1"/>
        <v>-2</v>
      </c>
      <c r="C44">
        <v>1</v>
      </c>
      <c r="D44" s="874">
        <v>2</v>
      </c>
      <c r="F44" s="77">
        <v>60</v>
      </c>
      <c r="G44">
        <f t="shared" si="0"/>
        <v>-3</v>
      </c>
      <c r="H44">
        <v>6</v>
      </c>
      <c r="I44" s="874">
        <v>3</v>
      </c>
    </row>
    <row r="45" spans="1:9" x14ac:dyDescent="0.2">
      <c r="A45" s="77">
        <v>61</v>
      </c>
      <c r="B45">
        <f t="shared" si="1"/>
        <v>-2</v>
      </c>
      <c r="D45" s="874">
        <v>2</v>
      </c>
      <c r="F45" s="77">
        <v>61</v>
      </c>
      <c r="G45">
        <f t="shared" si="0"/>
        <v>-2</v>
      </c>
      <c r="H45">
        <v>4</v>
      </c>
      <c r="I45" s="874">
        <v>2</v>
      </c>
    </row>
    <row r="46" spans="1:9" x14ac:dyDescent="0.2">
      <c r="A46" s="77">
        <v>62</v>
      </c>
      <c r="B46">
        <f t="shared" si="1"/>
        <v>-2</v>
      </c>
      <c r="D46" s="874">
        <v>2</v>
      </c>
      <c r="F46" s="77">
        <v>62</v>
      </c>
      <c r="G46">
        <f t="shared" si="0"/>
        <v>0</v>
      </c>
      <c r="H46">
        <v>2</v>
      </c>
      <c r="I46" s="874"/>
    </row>
    <row r="47" spans="1:9" x14ac:dyDescent="0.2">
      <c r="A47" s="77">
        <v>63</v>
      </c>
      <c r="B47">
        <f t="shared" si="1"/>
        <v>0</v>
      </c>
      <c r="D47" s="874"/>
      <c r="F47" s="77">
        <v>63</v>
      </c>
      <c r="G47">
        <f>-I47</f>
        <v>-2</v>
      </c>
      <c r="H47">
        <v>4</v>
      </c>
      <c r="I47" s="874">
        <v>2</v>
      </c>
    </row>
    <row r="48" spans="1:9" x14ac:dyDescent="0.2">
      <c r="A48" s="77">
        <v>64</v>
      </c>
      <c r="B48">
        <f t="shared" si="1"/>
        <v>-3</v>
      </c>
      <c r="D48" s="874">
        <v>3</v>
      </c>
      <c r="F48" s="77">
        <v>64</v>
      </c>
      <c r="G48">
        <f t="shared" si="0"/>
        <v>-4</v>
      </c>
      <c r="H48">
        <v>2</v>
      </c>
      <c r="I48" s="874">
        <v>4</v>
      </c>
    </row>
    <row r="49" spans="1:9" x14ac:dyDescent="0.2">
      <c r="A49" s="77">
        <v>65</v>
      </c>
      <c r="B49">
        <f t="shared" si="1"/>
        <v>0</v>
      </c>
      <c r="D49" s="874"/>
      <c r="F49" s="77">
        <v>65</v>
      </c>
      <c r="G49">
        <f t="shared" si="0"/>
        <v>0</v>
      </c>
      <c r="H49">
        <v>1</v>
      </c>
      <c r="I49" s="874"/>
    </row>
    <row r="50" spans="1:9" x14ac:dyDescent="0.2">
      <c r="A50" s="77">
        <v>66</v>
      </c>
      <c r="B50">
        <f t="shared" si="1"/>
        <v>0</v>
      </c>
      <c r="D50" s="874"/>
      <c r="F50" s="77">
        <v>66</v>
      </c>
      <c r="G50">
        <f t="shared" si="0"/>
        <v>0</v>
      </c>
      <c r="H50">
        <v>1</v>
      </c>
      <c r="I50" s="874"/>
    </row>
    <row r="51" spans="1:9" x14ac:dyDescent="0.2">
      <c r="A51" s="77">
        <v>67</v>
      </c>
      <c r="B51">
        <f t="shared" si="1"/>
        <v>-1</v>
      </c>
      <c r="D51" s="874">
        <v>1</v>
      </c>
      <c r="E51" s="77"/>
      <c r="F51" s="77"/>
      <c r="G51" s="77"/>
      <c r="H51" s="77"/>
    </row>
    <row r="52" spans="1:9" x14ac:dyDescent="0.2">
      <c r="B52">
        <f>SUM(B3:B51)</f>
        <v>-257</v>
      </c>
      <c r="C52">
        <f>SUM(C3:C51)</f>
        <v>102</v>
      </c>
      <c r="G52">
        <f>SUM(G3:G51)</f>
        <v>-3218</v>
      </c>
      <c r="H52">
        <f>SUM(H3:H51)</f>
        <v>2735</v>
      </c>
    </row>
    <row r="53" spans="1:9" x14ac:dyDescent="0.2">
      <c r="B53">
        <f>-B52</f>
        <v>257</v>
      </c>
      <c r="C53">
        <f>B53+C52</f>
        <v>359</v>
      </c>
      <c r="G53">
        <f>-G52</f>
        <v>3218</v>
      </c>
      <c r="H53">
        <f>G53+H52</f>
        <v>5953</v>
      </c>
    </row>
    <row r="54" spans="1:9" s="872" customFormat="1" x14ac:dyDescent="0.2">
      <c r="A54" s="872" t="s">
        <v>347</v>
      </c>
      <c r="B54" s="872" t="b">
        <f>B53='tableau qualifications'!G36</f>
        <v>1</v>
      </c>
      <c r="C54" s="872" t="b">
        <f>C52='tableau qualifications'!F36</f>
        <v>1</v>
      </c>
      <c r="G54" s="872" t="b">
        <f>G53='tableau qualifications'!D36</f>
        <v>1</v>
      </c>
      <c r="H54" s="872" t="b">
        <f>H52='tableau qualifications'!C36</f>
        <v>1</v>
      </c>
    </row>
  </sheetData>
  <autoFilter ref="F2:H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6"/>
  </sheetPr>
  <dimension ref="AA9:AA10"/>
  <sheetViews>
    <sheetView showZeros="0" view="pageLayout" topLeftCell="C1" zoomScaleNormal="100" workbookViewId="0">
      <selection activeCell="P31" sqref="P31"/>
    </sheetView>
  </sheetViews>
  <sheetFormatPr baseColWidth="10" defaultColWidth="12.83203125" defaultRowHeight="12.75" x14ac:dyDescent="0.2"/>
  <sheetData>
    <row r="9" spans="27:27" x14ac:dyDescent="0.2">
      <c r="AA9">
        <f>Z9/11</f>
        <v>0</v>
      </c>
    </row>
    <row r="10" spans="27:27" x14ac:dyDescent="0.2">
      <c r="AA10">
        <f>Z10/11</f>
        <v>0</v>
      </c>
    </row>
  </sheetData>
  <sheetProtection selectLockedCells="1" selectUnlockedCells="1"/>
  <pageMargins left="0.19685039370078741" right="0.19685039370078741" top="0.39370078740157483" bottom="0.35433070866141736" header="0.19685039370078741" footer="0.19685039370078741"/>
  <pageSetup paperSize="9" firstPageNumber="0" orientation="landscape" r:id="rId1"/>
  <headerFooter alignWithMargins="0">
    <oddFooter>&amp;C&amp;8Source: MESRI-DGRH A1-1, ANTARES, campagne qualification 2021, données au 15/11/2021&amp;R&amp;P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6"/>
  </sheetPr>
  <dimension ref="D9:AA24"/>
  <sheetViews>
    <sheetView showZeros="0" zoomScale="116" zoomScaleNormal="116" workbookViewId="0">
      <selection activeCell="N33" sqref="N33:O33"/>
    </sheetView>
  </sheetViews>
  <sheetFormatPr baseColWidth="10" defaultColWidth="12.83203125" defaultRowHeight="12.75" x14ac:dyDescent="0.2"/>
  <sheetData>
    <row r="9" spans="27:27" x14ac:dyDescent="0.2">
      <c r="AA9">
        <f>Z9/11</f>
        <v>0</v>
      </c>
    </row>
    <row r="10" spans="27:27" x14ac:dyDescent="0.2">
      <c r="AA10">
        <f>Z10/11</f>
        <v>0</v>
      </c>
    </row>
    <row r="24" spans="4:5" x14ac:dyDescent="0.2">
      <c r="D24">
        <f>'tableau qualifications'!H36</f>
        <v>359</v>
      </c>
      <c r="E24">
        <f>'tableau qualifications'!K36</f>
        <v>6280</v>
      </c>
    </row>
  </sheetData>
  <sheetProtection selectLockedCells="1" selectUnlockedCells="1"/>
  <pageMargins left="0.19685039370078741" right="0.19685039370078741" top="0.39370078740157483" bottom="0.35433070866141736" header="0.19685039370078741" footer="0.19685039370078741"/>
  <pageSetup paperSize="9" firstPageNumber="0" orientation="landscape" r:id="rId1"/>
  <headerFooter alignWithMargins="0">
    <oddFooter>&amp;C&amp;8Source: MESRI-DGRH A1-1, ANTARES, campagne qualification 2021, données au 15/11/2021&amp;R&amp;P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6"/>
    <pageSetUpPr fitToPage="1"/>
  </sheetPr>
  <dimension ref="A1:AA155"/>
  <sheetViews>
    <sheetView showZeros="0" workbookViewId="0">
      <selection activeCell="M27" sqref="M27"/>
    </sheetView>
  </sheetViews>
  <sheetFormatPr baseColWidth="10" defaultColWidth="13.33203125" defaultRowHeight="12.75" x14ac:dyDescent="0.2"/>
  <cols>
    <col min="1" max="1" width="31.1640625" style="25" customWidth="1"/>
    <col min="2" max="4" width="8.33203125" style="25" customWidth="1"/>
    <col min="5" max="6" width="8.33203125" style="15" customWidth="1"/>
    <col min="7" max="12" width="8.33203125" style="102" customWidth="1"/>
    <col min="13" max="13" width="8.33203125" style="15" customWidth="1"/>
    <col min="14" max="14" width="9.83203125" style="15" customWidth="1"/>
    <col min="15" max="17" width="8.33203125" style="15" customWidth="1"/>
    <col min="18" max="19" width="8.33203125" style="25" customWidth="1"/>
    <col min="20" max="25" width="8.33203125" style="103" customWidth="1"/>
    <col min="26" max="26" width="8.33203125" style="25" customWidth="1"/>
    <col min="27" max="27" width="9.83203125" style="25" customWidth="1"/>
    <col min="28" max="16384" width="13.33203125" style="15"/>
  </cols>
  <sheetData>
    <row r="1" spans="1:27" ht="13.5" customHeight="1" x14ac:dyDescent="0.2">
      <c r="A1" s="1028" t="s">
        <v>0</v>
      </c>
      <c r="B1" s="1028"/>
      <c r="C1" s="1028"/>
      <c r="D1" s="15"/>
      <c r="R1" s="15"/>
      <c r="S1" s="15"/>
      <c r="T1" s="102"/>
      <c r="U1" s="102"/>
      <c r="V1" s="102"/>
      <c r="W1" s="102"/>
      <c r="X1" s="102"/>
      <c r="Y1" s="102"/>
      <c r="Z1" s="1019">
        <f>'fiche technique'!B2</f>
        <v>0</v>
      </c>
      <c r="AA1" s="1019"/>
    </row>
    <row r="2" spans="1:27" ht="2.25" hidden="1" customHeight="1" x14ac:dyDescent="0.3">
      <c r="A2" s="26"/>
      <c r="B2" s="15"/>
      <c r="C2" s="15"/>
      <c r="D2" s="15"/>
      <c r="R2" s="15"/>
      <c r="S2" s="15"/>
      <c r="T2" s="102"/>
      <c r="U2" s="102"/>
      <c r="V2" s="102"/>
      <c r="W2" s="102"/>
      <c r="X2" s="102"/>
      <c r="Y2" s="102"/>
      <c r="Z2" s="11"/>
      <c r="AA2" s="11"/>
    </row>
    <row r="3" spans="1:27" ht="12.75" customHeight="1" x14ac:dyDescent="0.2">
      <c r="A3" s="1032" t="str">
        <f>'fiche technique'!B3</f>
        <v>Campagne de qualification pour l'année 2021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</row>
    <row r="4" spans="1:27" s="27" customFormat="1" ht="15.75" x14ac:dyDescent="0.25">
      <c r="A4" s="1042" t="str">
        <f>"Répartition des qualifications MCF par section du CNU et par corps sur la période "&amp;B7&amp;"-"&amp;L7</f>
        <v>Répartition des qualifications MCF par section du CNU et par corps sur la période 2011-2021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</row>
    <row r="5" spans="1:27" ht="15" customHeight="1" thickBot="1" x14ac:dyDescent="0.25">
      <c r="B5" s="15"/>
      <c r="C5" s="15"/>
      <c r="D5" s="15"/>
      <c r="R5" s="15"/>
      <c r="S5" s="15"/>
      <c r="T5" s="102"/>
      <c r="U5" s="102"/>
      <c r="V5" s="102"/>
      <c r="W5" s="102"/>
      <c r="X5" s="102"/>
      <c r="Y5" s="102"/>
      <c r="Z5" s="15"/>
      <c r="AA5" s="13" t="s">
        <v>408</v>
      </c>
    </row>
    <row r="6" spans="1:27" x14ac:dyDescent="0.2">
      <c r="B6" s="1048" t="s">
        <v>309</v>
      </c>
      <c r="C6" s="1048"/>
      <c r="D6" s="1048"/>
      <c r="E6" s="1048"/>
      <c r="F6" s="1048"/>
      <c r="G6" s="1048"/>
      <c r="H6" s="1048"/>
      <c r="I6" s="1048"/>
      <c r="J6" s="1048"/>
      <c r="K6" s="1048"/>
      <c r="L6" s="1100"/>
      <c r="M6" s="1048"/>
      <c r="N6" s="1048"/>
      <c r="O6" s="1048" t="s">
        <v>116</v>
      </c>
      <c r="P6" s="1048"/>
      <c r="Q6" s="1048"/>
      <c r="R6" s="1048"/>
      <c r="S6" s="1048"/>
      <c r="T6" s="1048"/>
      <c r="U6" s="1048"/>
      <c r="V6" s="1048"/>
      <c r="W6" s="1048"/>
      <c r="X6" s="1048"/>
      <c r="Y6" s="1100"/>
      <c r="Z6" s="1048"/>
      <c r="AA6" s="1048"/>
    </row>
    <row r="7" spans="1:27" ht="12.75" customHeight="1" x14ac:dyDescent="0.2">
      <c r="A7" s="1043" t="s">
        <v>25</v>
      </c>
      <c r="B7" s="1101">
        <f>C7-1</f>
        <v>2011</v>
      </c>
      <c r="C7" s="1037">
        <f t="shared" ref="C7:J7" si="0">D7-1</f>
        <v>2012</v>
      </c>
      <c r="D7" s="1037">
        <f t="shared" si="0"/>
        <v>2013</v>
      </c>
      <c r="E7" s="1037">
        <f t="shared" si="0"/>
        <v>2014</v>
      </c>
      <c r="F7" s="1037">
        <f t="shared" si="0"/>
        <v>2015</v>
      </c>
      <c r="G7" s="1037">
        <f t="shared" si="0"/>
        <v>2016</v>
      </c>
      <c r="H7" s="1037">
        <f t="shared" si="0"/>
        <v>2017</v>
      </c>
      <c r="I7" s="1037">
        <f t="shared" si="0"/>
        <v>2018</v>
      </c>
      <c r="J7" s="1037">
        <f t="shared" si="0"/>
        <v>2019</v>
      </c>
      <c r="K7" s="1037">
        <f>L7-1</f>
        <v>2020</v>
      </c>
      <c r="L7" s="1037">
        <f>ANNEE</f>
        <v>2021</v>
      </c>
      <c r="M7" s="1037" t="s">
        <v>9</v>
      </c>
      <c r="N7" s="1102" t="s">
        <v>117</v>
      </c>
      <c r="O7" s="1101">
        <f>P7-1</f>
        <v>2011</v>
      </c>
      <c r="P7" s="1037">
        <f t="shared" ref="P7:W7" si="1">Q7-1</f>
        <v>2012</v>
      </c>
      <c r="Q7" s="1037">
        <f t="shared" si="1"/>
        <v>2013</v>
      </c>
      <c r="R7" s="1037">
        <f t="shared" si="1"/>
        <v>2014</v>
      </c>
      <c r="S7" s="1037">
        <f t="shared" si="1"/>
        <v>2015</v>
      </c>
      <c r="T7" s="1037">
        <f t="shared" si="1"/>
        <v>2016</v>
      </c>
      <c r="U7" s="1037">
        <f t="shared" si="1"/>
        <v>2017</v>
      </c>
      <c r="V7" s="1037">
        <f t="shared" si="1"/>
        <v>2018</v>
      </c>
      <c r="W7" s="1037">
        <f t="shared" si="1"/>
        <v>2019</v>
      </c>
      <c r="X7" s="1037">
        <f>Y7-1</f>
        <v>2020</v>
      </c>
      <c r="Y7" s="1037">
        <f>ANNEE</f>
        <v>2021</v>
      </c>
      <c r="Z7" s="1037" t="s">
        <v>9</v>
      </c>
      <c r="AA7" s="1102" t="s">
        <v>117</v>
      </c>
    </row>
    <row r="8" spans="1:27" x14ac:dyDescent="0.2">
      <c r="A8" s="1043"/>
      <c r="B8" s="1101"/>
      <c r="C8" s="1037"/>
      <c r="D8" s="1037"/>
      <c r="E8" s="1037"/>
      <c r="F8" s="1037"/>
      <c r="G8" s="1037"/>
      <c r="H8" s="1037"/>
      <c r="I8" s="1037"/>
      <c r="J8" s="1037"/>
      <c r="K8" s="1037"/>
      <c r="L8" s="1037"/>
      <c r="M8" s="1037"/>
      <c r="N8" s="1102"/>
      <c r="O8" s="1101"/>
      <c r="P8" s="1037"/>
      <c r="Q8" s="1037"/>
      <c r="R8" s="1037"/>
      <c r="S8" s="1037"/>
      <c r="T8" s="1037"/>
      <c r="U8" s="1037"/>
      <c r="V8" s="1037"/>
      <c r="W8" s="1037"/>
      <c r="X8" s="1037"/>
      <c r="Y8" s="1037"/>
      <c r="Z8" s="1037"/>
      <c r="AA8" s="1102"/>
    </row>
    <row r="9" spans="1:27" ht="12.6" customHeight="1" x14ac:dyDescent="0.2">
      <c r="A9" s="49" t="s">
        <v>29</v>
      </c>
      <c r="B9" s="104">
        <v>254</v>
      </c>
      <c r="C9" s="32">
        <v>262</v>
      </c>
      <c r="D9" s="105">
        <v>227</v>
      </c>
      <c r="E9" s="105">
        <v>235</v>
      </c>
      <c r="F9" s="105">
        <v>255</v>
      </c>
      <c r="G9" s="105">
        <v>263</v>
      </c>
      <c r="H9" s="105">
        <v>231</v>
      </c>
      <c r="I9" s="105">
        <v>223</v>
      </c>
      <c r="J9" s="284">
        <v>254</v>
      </c>
      <c r="K9" s="105">
        <v>246</v>
      </c>
      <c r="L9" s="435">
        <f>examinésqualifiésavecHS!D9</f>
        <v>233</v>
      </c>
      <c r="M9" s="32">
        <f>SUM(B9:L9)</f>
        <v>2683</v>
      </c>
      <c r="N9" s="106">
        <f>M9/11</f>
        <v>243.90909090909091</v>
      </c>
      <c r="O9" s="104">
        <v>92</v>
      </c>
      <c r="P9" s="32">
        <v>83</v>
      </c>
      <c r="Q9" s="105">
        <v>70</v>
      </c>
      <c r="R9" s="105">
        <v>70</v>
      </c>
      <c r="S9" s="105">
        <v>75</v>
      </c>
      <c r="T9" s="105">
        <v>80</v>
      </c>
      <c r="U9" s="105">
        <v>65</v>
      </c>
      <c r="V9" s="105">
        <v>55</v>
      </c>
      <c r="W9" s="284">
        <v>68</v>
      </c>
      <c r="X9" s="105">
        <v>75</v>
      </c>
      <c r="Y9" s="435">
        <f>examinésqualifiésavecHS!G9</f>
        <v>58</v>
      </c>
      <c r="Z9" s="32">
        <f t="shared" ref="Z9:Z40" si="2">SUM(O9:Y9)</f>
        <v>791</v>
      </c>
      <c r="AA9" s="106">
        <f>Z9/11</f>
        <v>71.909090909090907</v>
      </c>
    </row>
    <row r="10" spans="1:27" ht="12.6" customHeight="1" x14ac:dyDescent="0.2">
      <c r="A10" s="52" t="s">
        <v>30</v>
      </c>
      <c r="B10" s="107">
        <v>217</v>
      </c>
      <c r="C10" s="35">
        <v>252</v>
      </c>
      <c r="D10" s="108">
        <v>230</v>
      </c>
      <c r="E10" s="108">
        <v>248</v>
      </c>
      <c r="F10" s="108">
        <v>243</v>
      </c>
      <c r="G10" s="108">
        <v>214</v>
      </c>
      <c r="H10" s="108">
        <v>204</v>
      </c>
      <c r="I10" s="108">
        <v>224</v>
      </c>
      <c r="J10" s="285">
        <v>219</v>
      </c>
      <c r="K10" s="108">
        <v>250</v>
      </c>
      <c r="L10" s="280">
        <f>examinésqualifiésavecHS!D10</f>
        <v>199</v>
      </c>
      <c r="M10" s="35">
        <f t="shared" ref="M10:M40" si="3">SUM(B10:L10)</f>
        <v>2500</v>
      </c>
      <c r="N10" s="109">
        <f t="shared" ref="N10:N73" si="4">M10/11</f>
        <v>227.27272727272728</v>
      </c>
      <c r="O10" s="107">
        <v>48</v>
      </c>
      <c r="P10" s="35">
        <v>57</v>
      </c>
      <c r="Q10" s="108">
        <v>49</v>
      </c>
      <c r="R10" s="108">
        <v>58</v>
      </c>
      <c r="S10" s="108">
        <v>62</v>
      </c>
      <c r="T10" s="108">
        <v>57</v>
      </c>
      <c r="U10" s="108">
        <v>50</v>
      </c>
      <c r="V10" s="108">
        <v>63</v>
      </c>
      <c r="W10" s="285">
        <v>57</v>
      </c>
      <c r="X10" s="108">
        <v>64</v>
      </c>
      <c r="Y10" s="280">
        <f>examinésqualifiésavecHS!G10</f>
        <v>50</v>
      </c>
      <c r="Z10" s="35">
        <f t="shared" si="2"/>
        <v>615</v>
      </c>
      <c r="AA10" s="109">
        <f t="shared" ref="AA10:AA73" si="5">Z10/11</f>
        <v>55.909090909090907</v>
      </c>
    </row>
    <row r="11" spans="1:27" ht="12.6" customHeight="1" x14ac:dyDescent="0.2">
      <c r="A11" s="52" t="s">
        <v>31</v>
      </c>
      <c r="B11" s="107">
        <v>44</v>
      </c>
      <c r="C11" s="35">
        <v>52</v>
      </c>
      <c r="D11" s="108">
        <v>51</v>
      </c>
      <c r="E11" s="108">
        <v>47</v>
      </c>
      <c r="F11" s="108">
        <v>35</v>
      </c>
      <c r="G11" s="108">
        <v>35</v>
      </c>
      <c r="H11" s="108">
        <v>31</v>
      </c>
      <c r="I11" s="108">
        <v>43</v>
      </c>
      <c r="J11" s="285">
        <v>45</v>
      </c>
      <c r="K11" s="108">
        <v>47</v>
      </c>
      <c r="L11" s="280">
        <f>examinésqualifiésavecHS!D11</f>
        <v>49</v>
      </c>
      <c r="M11" s="35">
        <f t="shared" si="3"/>
        <v>479</v>
      </c>
      <c r="N11" s="109">
        <f t="shared" si="4"/>
        <v>43.545454545454547</v>
      </c>
      <c r="O11" s="107">
        <v>21</v>
      </c>
      <c r="P11" s="35">
        <v>17</v>
      </c>
      <c r="Q11" s="108">
        <v>22</v>
      </c>
      <c r="R11" s="108">
        <v>14</v>
      </c>
      <c r="S11" s="108">
        <v>15</v>
      </c>
      <c r="T11" s="108">
        <v>16</v>
      </c>
      <c r="U11" s="108">
        <v>9</v>
      </c>
      <c r="V11" s="108">
        <v>13</v>
      </c>
      <c r="W11" s="285">
        <v>21</v>
      </c>
      <c r="X11" s="108">
        <v>20</v>
      </c>
      <c r="Y11" s="280">
        <f>examinésqualifiésavecHS!G11</f>
        <v>19</v>
      </c>
      <c r="Z11" s="35">
        <f t="shared" si="2"/>
        <v>187</v>
      </c>
      <c r="AA11" s="109">
        <f t="shared" si="5"/>
        <v>17</v>
      </c>
    </row>
    <row r="12" spans="1:27" ht="12.6" customHeight="1" x14ac:dyDescent="0.2">
      <c r="A12" s="52" t="s">
        <v>32</v>
      </c>
      <c r="B12" s="107">
        <v>263</v>
      </c>
      <c r="C12" s="35">
        <v>296</v>
      </c>
      <c r="D12" s="108">
        <v>297</v>
      </c>
      <c r="E12" s="108">
        <v>282</v>
      </c>
      <c r="F12" s="108">
        <v>292</v>
      </c>
      <c r="G12" s="108">
        <v>276</v>
      </c>
      <c r="H12" s="108">
        <v>317</v>
      </c>
      <c r="I12" s="108">
        <v>339</v>
      </c>
      <c r="J12" s="285">
        <v>294</v>
      </c>
      <c r="K12" s="108">
        <v>315</v>
      </c>
      <c r="L12" s="280">
        <f>examinésqualifiésavecHS!D12</f>
        <v>342</v>
      </c>
      <c r="M12" s="35">
        <f t="shared" si="3"/>
        <v>3313</v>
      </c>
      <c r="N12" s="109">
        <f t="shared" si="4"/>
        <v>301.18181818181819</v>
      </c>
      <c r="O12" s="107">
        <v>101</v>
      </c>
      <c r="P12" s="35">
        <v>105</v>
      </c>
      <c r="Q12" s="108">
        <v>100</v>
      </c>
      <c r="R12" s="108">
        <v>103</v>
      </c>
      <c r="S12" s="108">
        <v>106</v>
      </c>
      <c r="T12" s="108">
        <v>123</v>
      </c>
      <c r="U12" s="108">
        <v>132</v>
      </c>
      <c r="V12" s="108">
        <v>120</v>
      </c>
      <c r="W12" s="285">
        <v>100</v>
      </c>
      <c r="X12" s="108">
        <v>138</v>
      </c>
      <c r="Y12" s="280">
        <f>examinésqualifiésavecHS!G12</f>
        <v>133</v>
      </c>
      <c r="Z12" s="35">
        <f t="shared" si="2"/>
        <v>1261</v>
      </c>
      <c r="AA12" s="109">
        <f t="shared" si="5"/>
        <v>114.63636363636364</v>
      </c>
    </row>
    <row r="13" spans="1:27" ht="12.6" customHeight="1" x14ac:dyDescent="0.2">
      <c r="A13" s="52" t="s">
        <v>33</v>
      </c>
      <c r="B13" s="107">
        <v>320</v>
      </c>
      <c r="C13" s="35">
        <v>317</v>
      </c>
      <c r="D13" s="108">
        <v>319</v>
      </c>
      <c r="E13" s="108">
        <v>316</v>
      </c>
      <c r="F13" s="108">
        <v>306</v>
      </c>
      <c r="G13" s="108">
        <v>297</v>
      </c>
      <c r="H13" s="108">
        <v>299</v>
      </c>
      <c r="I13" s="108">
        <v>291</v>
      </c>
      <c r="J13" s="285">
        <v>288</v>
      </c>
      <c r="K13" s="108">
        <v>261</v>
      </c>
      <c r="L13" s="280">
        <f>examinésqualifiésavecHS!D13</f>
        <v>293</v>
      </c>
      <c r="M13" s="35">
        <f t="shared" si="3"/>
        <v>3307</v>
      </c>
      <c r="N13" s="109">
        <f t="shared" si="4"/>
        <v>300.63636363636363</v>
      </c>
      <c r="O13" s="107">
        <v>173</v>
      </c>
      <c r="P13" s="35">
        <v>191</v>
      </c>
      <c r="Q13" s="108">
        <v>166</v>
      </c>
      <c r="R13" s="108">
        <v>185</v>
      </c>
      <c r="S13" s="108">
        <v>178</v>
      </c>
      <c r="T13" s="108">
        <v>179</v>
      </c>
      <c r="U13" s="108">
        <v>185</v>
      </c>
      <c r="V13" s="108">
        <v>152</v>
      </c>
      <c r="W13" s="285">
        <v>143</v>
      </c>
      <c r="X13" s="108">
        <v>136</v>
      </c>
      <c r="Y13" s="280">
        <f>examinésqualifiésavecHS!G13</f>
        <v>160</v>
      </c>
      <c r="Z13" s="35">
        <f t="shared" si="2"/>
        <v>1848</v>
      </c>
      <c r="AA13" s="109">
        <f t="shared" si="5"/>
        <v>168</v>
      </c>
    </row>
    <row r="14" spans="1:27" ht="12.6" customHeight="1" x14ac:dyDescent="0.2">
      <c r="A14" s="54" t="s">
        <v>34</v>
      </c>
      <c r="B14" s="110">
        <v>296</v>
      </c>
      <c r="C14" s="38">
        <v>334</v>
      </c>
      <c r="D14" s="111">
        <v>388</v>
      </c>
      <c r="E14" s="111">
        <v>364</v>
      </c>
      <c r="F14" s="111">
        <v>415</v>
      </c>
      <c r="G14" s="111">
        <v>333</v>
      </c>
      <c r="H14" s="111">
        <v>331</v>
      </c>
      <c r="I14" s="111">
        <v>330</v>
      </c>
      <c r="J14" s="286">
        <v>367</v>
      </c>
      <c r="K14" s="111">
        <v>396</v>
      </c>
      <c r="L14" s="436">
        <f>examinésqualifiésavecHS!D14</f>
        <v>411</v>
      </c>
      <c r="M14" s="38">
        <f t="shared" si="3"/>
        <v>3965</v>
      </c>
      <c r="N14" s="112">
        <f t="shared" si="4"/>
        <v>360.45454545454544</v>
      </c>
      <c r="O14" s="110">
        <v>134</v>
      </c>
      <c r="P14" s="38">
        <v>169</v>
      </c>
      <c r="Q14" s="111">
        <v>198</v>
      </c>
      <c r="R14" s="111">
        <v>195</v>
      </c>
      <c r="S14" s="111">
        <v>230</v>
      </c>
      <c r="T14" s="111">
        <v>187</v>
      </c>
      <c r="U14" s="111">
        <v>200</v>
      </c>
      <c r="V14" s="111">
        <v>183</v>
      </c>
      <c r="W14" s="286">
        <v>196</v>
      </c>
      <c r="X14" s="111">
        <v>201</v>
      </c>
      <c r="Y14" s="436">
        <f>examinésqualifiésavecHS!G14</f>
        <v>189</v>
      </c>
      <c r="Z14" s="38">
        <f t="shared" si="2"/>
        <v>2082</v>
      </c>
      <c r="AA14" s="112">
        <f t="shared" si="5"/>
        <v>189.27272727272728</v>
      </c>
    </row>
    <row r="15" spans="1:27" ht="12.6" customHeight="1" x14ac:dyDescent="0.2">
      <c r="A15" s="56" t="s">
        <v>35</v>
      </c>
      <c r="B15" s="113">
        <v>1394</v>
      </c>
      <c r="C15" s="41">
        <v>1513</v>
      </c>
      <c r="D15" s="41">
        <v>1512</v>
      </c>
      <c r="E15" s="41">
        <v>1492</v>
      </c>
      <c r="F15" s="41">
        <v>1546</v>
      </c>
      <c r="G15" s="41">
        <v>1418</v>
      </c>
      <c r="H15" s="41">
        <v>1413</v>
      </c>
      <c r="I15" s="41">
        <v>1450</v>
      </c>
      <c r="J15" s="282">
        <v>1467</v>
      </c>
      <c r="K15" s="41">
        <v>1515</v>
      </c>
      <c r="L15" s="437">
        <f>examinésqualifiésavecHS!D15</f>
        <v>1527</v>
      </c>
      <c r="M15" s="41">
        <f t="shared" si="3"/>
        <v>16247</v>
      </c>
      <c r="N15" s="114">
        <f t="shared" si="4"/>
        <v>1477</v>
      </c>
      <c r="O15" s="113">
        <v>569</v>
      </c>
      <c r="P15" s="41">
        <v>622</v>
      </c>
      <c r="Q15" s="41">
        <v>605</v>
      </c>
      <c r="R15" s="41">
        <v>625</v>
      </c>
      <c r="S15" s="41">
        <v>666</v>
      </c>
      <c r="T15" s="41">
        <v>642</v>
      </c>
      <c r="U15" s="41">
        <v>641</v>
      </c>
      <c r="V15" s="41">
        <v>586</v>
      </c>
      <c r="W15" s="282">
        <v>585</v>
      </c>
      <c r="X15" s="41">
        <v>634</v>
      </c>
      <c r="Y15" s="437">
        <f>examinésqualifiésavecHS!G15</f>
        <v>609</v>
      </c>
      <c r="Z15" s="41">
        <f t="shared" si="2"/>
        <v>6784</v>
      </c>
      <c r="AA15" s="114">
        <f t="shared" si="5"/>
        <v>616.72727272727275</v>
      </c>
    </row>
    <row r="16" spans="1:27" ht="12.6" customHeight="1" x14ac:dyDescent="0.2">
      <c r="A16" s="49" t="s">
        <v>36</v>
      </c>
      <c r="B16" s="115">
        <v>240</v>
      </c>
      <c r="C16" s="32">
        <v>279</v>
      </c>
      <c r="D16" s="105">
        <v>311</v>
      </c>
      <c r="E16" s="105">
        <v>274</v>
      </c>
      <c r="F16" s="105">
        <v>289</v>
      </c>
      <c r="G16" s="105">
        <v>271</v>
      </c>
      <c r="H16" s="105">
        <v>316</v>
      </c>
      <c r="I16" s="105">
        <v>288</v>
      </c>
      <c r="J16" s="284">
        <v>270</v>
      </c>
      <c r="K16" s="105">
        <v>312</v>
      </c>
      <c r="L16" s="435">
        <f>examinésqualifiésavecHS!D16</f>
        <v>272</v>
      </c>
      <c r="M16" s="32">
        <f t="shared" si="3"/>
        <v>3122</v>
      </c>
      <c r="N16" s="106">
        <f t="shared" si="4"/>
        <v>283.81818181818181</v>
      </c>
      <c r="O16" s="115">
        <v>150</v>
      </c>
      <c r="P16" s="32">
        <v>191</v>
      </c>
      <c r="Q16" s="105">
        <v>203</v>
      </c>
      <c r="R16" s="105">
        <v>182</v>
      </c>
      <c r="S16" s="105">
        <v>195</v>
      </c>
      <c r="T16" s="105">
        <v>186</v>
      </c>
      <c r="U16" s="105">
        <v>200</v>
      </c>
      <c r="V16" s="105">
        <v>174</v>
      </c>
      <c r="W16" s="284">
        <v>167</v>
      </c>
      <c r="X16" s="105">
        <v>197</v>
      </c>
      <c r="Y16" s="435">
        <f>examinésqualifiésavecHS!G16</f>
        <v>171</v>
      </c>
      <c r="Z16" s="32">
        <f t="shared" si="2"/>
        <v>2016</v>
      </c>
      <c r="AA16" s="106">
        <f t="shared" si="5"/>
        <v>183.27272727272728</v>
      </c>
    </row>
    <row r="17" spans="1:27" ht="12.6" customHeight="1" x14ac:dyDescent="0.2">
      <c r="A17" s="52" t="s">
        <v>37</v>
      </c>
      <c r="B17" s="116">
        <v>46</v>
      </c>
      <c r="C17" s="35">
        <v>58</v>
      </c>
      <c r="D17" s="108">
        <v>59</v>
      </c>
      <c r="E17" s="108">
        <v>64</v>
      </c>
      <c r="F17" s="108">
        <v>55</v>
      </c>
      <c r="G17" s="108">
        <v>56</v>
      </c>
      <c r="H17" s="108">
        <v>63</v>
      </c>
      <c r="I17" s="108">
        <v>43</v>
      </c>
      <c r="J17" s="285">
        <v>62</v>
      </c>
      <c r="K17" s="108">
        <v>60</v>
      </c>
      <c r="L17" s="280">
        <f>examinésqualifiésavecHS!D17</f>
        <v>71</v>
      </c>
      <c r="M17" s="35">
        <f t="shared" si="3"/>
        <v>637</v>
      </c>
      <c r="N17" s="109">
        <f t="shared" si="4"/>
        <v>57.909090909090907</v>
      </c>
      <c r="O17" s="116">
        <v>36</v>
      </c>
      <c r="P17" s="35">
        <v>47</v>
      </c>
      <c r="Q17" s="108">
        <v>45</v>
      </c>
      <c r="R17" s="108">
        <v>45</v>
      </c>
      <c r="S17" s="108">
        <v>42</v>
      </c>
      <c r="T17" s="108">
        <v>43</v>
      </c>
      <c r="U17" s="108">
        <v>49</v>
      </c>
      <c r="V17" s="108">
        <v>35</v>
      </c>
      <c r="W17" s="285">
        <v>47</v>
      </c>
      <c r="X17" s="108">
        <v>45</v>
      </c>
      <c r="Y17" s="280">
        <f>examinésqualifiésavecHS!G17</f>
        <v>48</v>
      </c>
      <c r="Z17" s="35">
        <f t="shared" si="2"/>
        <v>482</v>
      </c>
      <c r="AA17" s="109">
        <f t="shared" si="5"/>
        <v>43.81818181818182</v>
      </c>
    </row>
    <row r="18" spans="1:27" ht="12.6" customHeight="1" x14ac:dyDescent="0.2">
      <c r="A18" s="52" t="s">
        <v>38</v>
      </c>
      <c r="B18" s="116">
        <v>243</v>
      </c>
      <c r="C18" s="35">
        <v>267</v>
      </c>
      <c r="D18" s="108">
        <v>261</v>
      </c>
      <c r="E18" s="108">
        <v>266</v>
      </c>
      <c r="F18" s="108">
        <v>227</v>
      </c>
      <c r="G18" s="108">
        <v>244</v>
      </c>
      <c r="H18" s="108">
        <v>240</v>
      </c>
      <c r="I18" s="108">
        <v>271</v>
      </c>
      <c r="J18" s="285">
        <v>271</v>
      </c>
      <c r="K18" s="108">
        <v>276</v>
      </c>
      <c r="L18" s="280">
        <f>examinésqualifiésavecHS!D18</f>
        <v>243</v>
      </c>
      <c r="M18" s="35">
        <f t="shared" si="3"/>
        <v>2809</v>
      </c>
      <c r="N18" s="109">
        <f t="shared" si="4"/>
        <v>255.36363636363637</v>
      </c>
      <c r="O18" s="116">
        <v>99</v>
      </c>
      <c r="P18" s="35">
        <v>136</v>
      </c>
      <c r="Q18" s="108">
        <v>132</v>
      </c>
      <c r="R18" s="108">
        <v>148</v>
      </c>
      <c r="S18" s="108">
        <v>128</v>
      </c>
      <c r="T18" s="108">
        <v>142</v>
      </c>
      <c r="U18" s="108">
        <v>124</v>
      </c>
      <c r="V18" s="108">
        <v>155</v>
      </c>
      <c r="W18" s="285">
        <v>136</v>
      </c>
      <c r="X18" s="108">
        <v>151</v>
      </c>
      <c r="Y18" s="280">
        <f>examinésqualifiésavecHS!G18</f>
        <v>127</v>
      </c>
      <c r="Z18" s="35">
        <f t="shared" si="2"/>
        <v>1478</v>
      </c>
      <c r="AA18" s="109">
        <f t="shared" si="5"/>
        <v>134.36363636363637</v>
      </c>
    </row>
    <row r="19" spans="1:27" ht="12.6" customHeight="1" x14ac:dyDescent="0.2">
      <c r="A19" s="52" t="s">
        <v>39</v>
      </c>
      <c r="B19" s="116">
        <v>118</v>
      </c>
      <c r="C19" s="35">
        <v>157</v>
      </c>
      <c r="D19" s="108">
        <v>142</v>
      </c>
      <c r="E19" s="108">
        <v>149</v>
      </c>
      <c r="F19" s="108">
        <v>151</v>
      </c>
      <c r="G19" s="108">
        <v>138</v>
      </c>
      <c r="H19" s="108">
        <v>127</v>
      </c>
      <c r="I19" s="108">
        <v>155</v>
      </c>
      <c r="J19" s="285">
        <v>158</v>
      </c>
      <c r="K19" s="108">
        <v>175</v>
      </c>
      <c r="L19" s="280">
        <f>examinésqualifiésavecHS!D19</f>
        <v>152</v>
      </c>
      <c r="M19" s="35">
        <f t="shared" si="3"/>
        <v>1622</v>
      </c>
      <c r="N19" s="109">
        <f t="shared" si="4"/>
        <v>147.45454545454547</v>
      </c>
      <c r="O19" s="116">
        <v>39</v>
      </c>
      <c r="P19" s="35">
        <v>63</v>
      </c>
      <c r="Q19" s="108">
        <v>68</v>
      </c>
      <c r="R19" s="108">
        <v>59</v>
      </c>
      <c r="S19" s="108">
        <v>60</v>
      </c>
      <c r="T19" s="108">
        <v>53</v>
      </c>
      <c r="U19" s="108">
        <v>51</v>
      </c>
      <c r="V19" s="108">
        <v>70</v>
      </c>
      <c r="W19" s="285">
        <v>67</v>
      </c>
      <c r="X19" s="108">
        <v>72</v>
      </c>
      <c r="Y19" s="280">
        <f>examinésqualifiésavecHS!G19</f>
        <v>57</v>
      </c>
      <c r="Z19" s="35">
        <f t="shared" si="2"/>
        <v>659</v>
      </c>
      <c r="AA19" s="109">
        <f t="shared" si="5"/>
        <v>59.909090909090907</v>
      </c>
    </row>
    <row r="20" spans="1:27" ht="12.6" customHeight="1" x14ac:dyDescent="0.2">
      <c r="A20" s="52" t="s">
        <v>40</v>
      </c>
      <c r="B20" s="116">
        <v>173</v>
      </c>
      <c r="C20" s="35">
        <v>222</v>
      </c>
      <c r="D20" s="108">
        <v>187</v>
      </c>
      <c r="E20" s="108">
        <v>197</v>
      </c>
      <c r="F20" s="108">
        <v>194</v>
      </c>
      <c r="G20" s="108">
        <v>151</v>
      </c>
      <c r="H20" s="108">
        <v>227</v>
      </c>
      <c r="I20" s="108">
        <v>160</v>
      </c>
      <c r="J20" s="285">
        <v>197</v>
      </c>
      <c r="K20" s="108">
        <v>215</v>
      </c>
      <c r="L20" s="280">
        <f>examinésqualifiésavecHS!D20</f>
        <v>180</v>
      </c>
      <c r="M20" s="35">
        <f t="shared" si="3"/>
        <v>2103</v>
      </c>
      <c r="N20" s="109">
        <f t="shared" si="4"/>
        <v>191.18181818181819</v>
      </c>
      <c r="O20" s="116">
        <v>113</v>
      </c>
      <c r="P20" s="35">
        <v>156</v>
      </c>
      <c r="Q20" s="108">
        <v>127</v>
      </c>
      <c r="R20" s="108">
        <v>130</v>
      </c>
      <c r="S20" s="108">
        <v>126</v>
      </c>
      <c r="T20" s="108">
        <v>111</v>
      </c>
      <c r="U20" s="108">
        <v>179</v>
      </c>
      <c r="V20" s="108">
        <v>124</v>
      </c>
      <c r="W20" s="285">
        <v>151</v>
      </c>
      <c r="X20" s="108">
        <v>161</v>
      </c>
      <c r="Y20" s="280">
        <f>examinésqualifiésavecHS!G20</f>
        <v>128</v>
      </c>
      <c r="Z20" s="35">
        <f t="shared" si="2"/>
        <v>1506</v>
      </c>
      <c r="AA20" s="109">
        <f t="shared" si="5"/>
        <v>136.90909090909091</v>
      </c>
    </row>
    <row r="21" spans="1:27" ht="12.6" customHeight="1" x14ac:dyDescent="0.2">
      <c r="A21" s="52" t="s">
        <v>41</v>
      </c>
      <c r="B21" s="116">
        <v>48</v>
      </c>
      <c r="C21" s="35">
        <v>56</v>
      </c>
      <c r="D21" s="108">
        <v>50</v>
      </c>
      <c r="E21" s="108">
        <v>52</v>
      </c>
      <c r="F21" s="108">
        <v>52</v>
      </c>
      <c r="G21" s="108">
        <v>45</v>
      </c>
      <c r="H21" s="108">
        <v>40</v>
      </c>
      <c r="I21" s="108">
        <v>55</v>
      </c>
      <c r="J21" s="285">
        <v>48</v>
      </c>
      <c r="K21" s="108">
        <v>52</v>
      </c>
      <c r="L21" s="280">
        <f>examinésqualifiésavecHS!D21</f>
        <v>38</v>
      </c>
      <c r="M21" s="35">
        <f t="shared" si="3"/>
        <v>536</v>
      </c>
      <c r="N21" s="109">
        <f t="shared" si="4"/>
        <v>48.727272727272727</v>
      </c>
      <c r="O21" s="116">
        <v>28</v>
      </c>
      <c r="P21" s="35">
        <v>42</v>
      </c>
      <c r="Q21" s="108">
        <v>33</v>
      </c>
      <c r="R21" s="108">
        <v>42</v>
      </c>
      <c r="S21" s="108">
        <v>30</v>
      </c>
      <c r="T21" s="108">
        <v>28</v>
      </c>
      <c r="U21" s="108">
        <v>28</v>
      </c>
      <c r="V21" s="108">
        <v>45</v>
      </c>
      <c r="W21" s="285">
        <v>30</v>
      </c>
      <c r="X21" s="108">
        <v>35</v>
      </c>
      <c r="Y21" s="280">
        <f>examinésqualifiésavecHS!G21</f>
        <v>23</v>
      </c>
      <c r="Z21" s="35">
        <f t="shared" si="2"/>
        <v>364</v>
      </c>
      <c r="AA21" s="109">
        <f t="shared" si="5"/>
        <v>33.090909090909093</v>
      </c>
    </row>
    <row r="22" spans="1:27" ht="12.6" customHeight="1" x14ac:dyDescent="0.2">
      <c r="A22" s="52" t="s">
        <v>42</v>
      </c>
      <c r="B22" s="116">
        <v>42</v>
      </c>
      <c r="C22" s="35">
        <v>43</v>
      </c>
      <c r="D22" s="108">
        <v>34</v>
      </c>
      <c r="E22" s="108">
        <v>34</v>
      </c>
      <c r="F22" s="108">
        <v>34</v>
      </c>
      <c r="G22" s="108">
        <v>29</v>
      </c>
      <c r="H22" s="108">
        <v>43</v>
      </c>
      <c r="I22" s="108">
        <v>46</v>
      </c>
      <c r="J22" s="285">
        <v>42</v>
      </c>
      <c r="K22" s="108">
        <v>39</v>
      </c>
      <c r="L22" s="280">
        <f>examinésqualifiésavecHS!D22</f>
        <v>35</v>
      </c>
      <c r="M22" s="35">
        <f t="shared" si="3"/>
        <v>421</v>
      </c>
      <c r="N22" s="109">
        <f t="shared" si="4"/>
        <v>38.272727272727273</v>
      </c>
      <c r="O22" s="116">
        <v>25</v>
      </c>
      <c r="P22" s="35">
        <v>25</v>
      </c>
      <c r="Q22" s="108">
        <v>23</v>
      </c>
      <c r="R22" s="108">
        <v>22</v>
      </c>
      <c r="S22" s="108">
        <v>22</v>
      </c>
      <c r="T22" s="108">
        <v>13</v>
      </c>
      <c r="U22" s="108">
        <v>27</v>
      </c>
      <c r="V22" s="108">
        <v>29</v>
      </c>
      <c r="W22" s="285">
        <v>29</v>
      </c>
      <c r="X22" s="108">
        <v>20</v>
      </c>
      <c r="Y22" s="280">
        <f>examinésqualifiésavecHS!G22</f>
        <v>24</v>
      </c>
      <c r="Z22" s="35">
        <f t="shared" si="2"/>
        <v>259</v>
      </c>
      <c r="AA22" s="109">
        <f t="shared" si="5"/>
        <v>23.545454545454547</v>
      </c>
    </row>
    <row r="23" spans="1:27" ht="12.6" customHeight="1" x14ac:dyDescent="0.2">
      <c r="A23" s="52" t="s">
        <v>43</v>
      </c>
      <c r="B23" s="116">
        <v>176</v>
      </c>
      <c r="C23" s="35">
        <v>220</v>
      </c>
      <c r="D23" s="108">
        <v>224</v>
      </c>
      <c r="E23" s="108">
        <v>208</v>
      </c>
      <c r="F23" s="108">
        <v>214</v>
      </c>
      <c r="G23" s="108">
        <v>208</v>
      </c>
      <c r="H23" s="108">
        <v>198</v>
      </c>
      <c r="I23" s="108">
        <v>212</v>
      </c>
      <c r="J23" s="285">
        <v>204</v>
      </c>
      <c r="K23" s="108">
        <v>205</v>
      </c>
      <c r="L23" s="280">
        <f>examinésqualifiésavecHS!D23</f>
        <v>203</v>
      </c>
      <c r="M23" s="35">
        <f t="shared" si="3"/>
        <v>2272</v>
      </c>
      <c r="N23" s="109">
        <f t="shared" si="4"/>
        <v>206.54545454545453</v>
      </c>
      <c r="O23" s="116">
        <v>98</v>
      </c>
      <c r="P23" s="35">
        <v>120</v>
      </c>
      <c r="Q23" s="108">
        <v>127</v>
      </c>
      <c r="R23" s="108">
        <v>100</v>
      </c>
      <c r="S23" s="108">
        <v>126</v>
      </c>
      <c r="T23" s="108">
        <v>122</v>
      </c>
      <c r="U23" s="108">
        <v>138</v>
      </c>
      <c r="V23" s="108">
        <v>137</v>
      </c>
      <c r="W23" s="285">
        <v>146</v>
      </c>
      <c r="X23" s="108">
        <v>139</v>
      </c>
      <c r="Y23" s="280">
        <f>examinésqualifiésavecHS!G23</f>
        <v>116</v>
      </c>
      <c r="Z23" s="35">
        <f t="shared" si="2"/>
        <v>1369</v>
      </c>
      <c r="AA23" s="109">
        <f t="shared" si="5"/>
        <v>124.45454545454545</v>
      </c>
    </row>
    <row r="24" spans="1:27" ht="12.6" customHeight="1" x14ac:dyDescent="0.2">
      <c r="A24" s="52" t="s">
        <v>44</v>
      </c>
      <c r="B24" s="116">
        <v>109</v>
      </c>
      <c r="C24" s="35">
        <v>125</v>
      </c>
      <c r="D24" s="108">
        <v>151</v>
      </c>
      <c r="E24" s="108">
        <v>139</v>
      </c>
      <c r="F24" s="108">
        <v>139</v>
      </c>
      <c r="G24" s="108">
        <v>141</v>
      </c>
      <c r="H24" s="108">
        <v>167</v>
      </c>
      <c r="I24" s="108">
        <v>163</v>
      </c>
      <c r="J24" s="285">
        <v>165</v>
      </c>
      <c r="K24" s="108">
        <v>185</v>
      </c>
      <c r="L24" s="280">
        <f>examinésqualifiésavecHS!D24</f>
        <v>185</v>
      </c>
      <c r="M24" s="35">
        <f t="shared" si="3"/>
        <v>1669</v>
      </c>
      <c r="N24" s="109">
        <f t="shared" si="4"/>
        <v>151.72727272727272</v>
      </c>
      <c r="O24" s="116">
        <v>63</v>
      </c>
      <c r="P24" s="35">
        <v>73</v>
      </c>
      <c r="Q24" s="108">
        <v>100</v>
      </c>
      <c r="R24" s="108">
        <v>96</v>
      </c>
      <c r="S24" s="108">
        <v>91</v>
      </c>
      <c r="T24" s="108">
        <v>97</v>
      </c>
      <c r="U24" s="108">
        <v>105</v>
      </c>
      <c r="V24" s="108">
        <v>104</v>
      </c>
      <c r="W24" s="285">
        <v>109</v>
      </c>
      <c r="X24" s="108">
        <v>94</v>
      </c>
      <c r="Y24" s="280">
        <f>examinésqualifiésavecHS!G24</f>
        <v>116</v>
      </c>
      <c r="Z24" s="35">
        <f t="shared" si="2"/>
        <v>1048</v>
      </c>
      <c r="AA24" s="109">
        <f t="shared" si="5"/>
        <v>95.272727272727266</v>
      </c>
    </row>
    <row r="25" spans="1:27" ht="12.6" customHeight="1" x14ac:dyDescent="0.2">
      <c r="A25" s="52" t="s">
        <v>45</v>
      </c>
      <c r="B25" s="116">
        <v>258</v>
      </c>
      <c r="C25" s="35">
        <v>277</v>
      </c>
      <c r="D25" s="108">
        <v>261</v>
      </c>
      <c r="E25" s="108">
        <v>283</v>
      </c>
      <c r="F25" s="108">
        <v>248</v>
      </c>
      <c r="G25" s="108">
        <v>277</v>
      </c>
      <c r="H25" s="108">
        <v>264</v>
      </c>
      <c r="I25" s="108">
        <v>237</v>
      </c>
      <c r="J25" s="285">
        <v>225</v>
      </c>
      <c r="K25" s="108">
        <v>248</v>
      </c>
      <c r="L25" s="280">
        <f>examinésqualifiésavecHS!D25</f>
        <v>241</v>
      </c>
      <c r="M25" s="35">
        <f t="shared" si="3"/>
        <v>2819</v>
      </c>
      <c r="N25" s="109">
        <f t="shared" si="4"/>
        <v>256.27272727272725</v>
      </c>
      <c r="O25" s="116">
        <v>113</v>
      </c>
      <c r="P25" s="35">
        <v>137</v>
      </c>
      <c r="Q25" s="108">
        <v>164</v>
      </c>
      <c r="R25" s="108">
        <v>165</v>
      </c>
      <c r="S25" s="108">
        <v>148</v>
      </c>
      <c r="T25" s="108">
        <v>152</v>
      </c>
      <c r="U25" s="108">
        <v>174</v>
      </c>
      <c r="V25" s="108">
        <v>159</v>
      </c>
      <c r="W25" s="285">
        <v>170</v>
      </c>
      <c r="X25" s="108">
        <v>164</v>
      </c>
      <c r="Y25" s="280">
        <f>examinésqualifiésavecHS!G25</f>
        <v>150</v>
      </c>
      <c r="Z25" s="35">
        <f t="shared" si="2"/>
        <v>1696</v>
      </c>
      <c r="AA25" s="109">
        <f t="shared" si="5"/>
        <v>154.18181818181819</v>
      </c>
    </row>
    <row r="26" spans="1:27" ht="12.6" customHeight="1" x14ac:dyDescent="0.2">
      <c r="A26" s="52" t="s">
        <v>46</v>
      </c>
      <c r="B26" s="116">
        <v>231</v>
      </c>
      <c r="C26" s="35">
        <v>234</v>
      </c>
      <c r="D26" s="108">
        <v>234</v>
      </c>
      <c r="E26" s="108">
        <v>234</v>
      </c>
      <c r="F26" s="108">
        <v>209</v>
      </c>
      <c r="G26" s="108">
        <v>224</v>
      </c>
      <c r="H26" s="108">
        <v>237</v>
      </c>
      <c r="I26" s="108">
        <v>208</v>
      </c>
      <c r="J26" s="285">
        <v>262</v>
      </c>
      <c r="K26" s="108">
        <v>242</v>
      </c>
      <c r="L26" s="280">
        <f>examinésqualifiésavecHS!D26</f>
        <v>258</v>
      </c>
      <c r="M26" s="35">
        <f t="shared" si="3"/>
        <v>2573</v>
      </c>
      <c r="N26" s="109">
        <f t="shared" si="4"/>
        <v>233.90909090909091</v>
      </c>
      <c r="O26" s="116">
        <v>129</v>
      </c>
      <c r="P26" s="35">
        <v>158</v>
      </c>
      <c r="Q26" s="108">
        <v>168</v>
      </c>
      <c r="R26" s="108">
        <v>180</v>
      </c>
      <c r="S26" s="108">
        <v>139</v>
      </c>
      <c r="T26" s="108">
        <v>149</v>
      </c>
      <c r="U26" s="108">
        <v>170</v>
      </c>
      <c r="V26" s="108">
        <v>131</v>
      </c>
      <c r="W26" s="285">
        <v>178</v>
      </c>
      <c r="X26" s="108">
        <v>146</v>
      </c>
      <c r="Y26" s="280">
        <f>examinésqualifiésavecHS!G26</f>
        <v>162</v>
      </c>
      <c r="Z26" s="35">
        <f t="shared" si="2"/>
        <v>1710</v>
      </c>
      <c r="AA26" s="109">
        <f t="shared" si="5"/>
        <v>155.45454545454547</v>
      </c>
    </row>
    <row r="27" spans="1:27" ht="12.6" customHeight="1" x14ac:dyDescent="0.2">
      <c r="A27" s="52" t="s">
        <v>47</v>
      </c>
      <c r="B27" s="116">
        <v>339</v>
      </c>
      <c r="C27" s="35">
        <v>373</v>
      </c>
      <c r="D27" s="108">
        <v>383</v>
      </c>
      <c r="E27" s="108">
        <v>411</v>
      </c>
      <c r="F27" s="108">
        <v>398</v>
      </c>
      <c r="G27" s="108">
        <v>415</v>
      </c>
      <c r="H27" s="108">
        <v>402</v>
      </c>
      <c r="I27" s="108">
        <v>401</v>
      </c>
      <c r="J27" s="285">
        <v>466</v>
      </c>
      <c r="K27" s="108">
        <v>451</v>
      </c>
      <c r="L27" s="280">
        <f>examinésqualifiésavecHS!D27</f>
        <v>434</v>
      </c>
      <c r="M27" s="35">
        <f t="shared" si="3"/>
        <v>4473</v>
      </c>
      <c r="N27" s="109">
        <f t="shared" si="4"/>
        <v>406.63636363636363</v>
      </c>
      <c r="O27" s="116">
        <v>201</v>
      </c>
      <c r="P27" s="35">
        <v>180</v>
      </c>
      <c r="Q27" s="108">
        <v>188</v>
      </c>
      <c r="R27" s="108">
        <v>229</v>
      </c>
      <c r="S27" s="108">
        <v>222</v>
      </c>
      <c r="T27" s="108">
        <v>216</v>
      </c>
      <c r="U27" s="108">
        <v>207</v>
      </c>
      <c r="V27" s="108">
        <v>202</v>
      </c>
      <c r="W27" s="285">
        <v>228</v>
      </c>
      <c r="X27" s="108">
        <v>239</v>
      </c>
      <c r="Y27" s="280">
        <f>examinésqualifiésavecHS!G27</f>
        <v>260</v>
      </c>
      <c r="Z27" s="35">
        <f t="shared" si="2"/>
        <v>2372</v>
      </c>
      <c r="AA27" s="109">
        <f t="shared" si="5"/>
        <v>215.63636363636363</v>
      </c>
    </row>
    <row r="28" spans="1:27" ht="12.6" customHeight="1" x14ac:dyDescent="0.2">
      <c r="A28" s="52" t="s">
        <v>48</v>
      </c>
      <c r="B28" s="116">
        <v>431</v>
      </c>
      <c r="C28" s="35">
        <v>410</v>
      </c>
      <c r="D28" s="108">
        <v>443</v>
      </c>
      <c r="E28" s="108">
        <v>417</v>
      </c>
      <c r="F28" s="108">
        <v>426</v>
      </c>
      <c r="G28" s="108">
        <v>394</v>
      </c>
      <c r="H28" s="108">
        <v>428</v>
      </c>
      <c r="I28" s="108">
        <v>472</v>
      </c>
      <c r="J28" s="285">
        <v>486</v>
      </c>
      <c r="K28" s="108">
        <v>459</v>
      </c>
      <c r="L28" s="280">
        <f>examinésqualifiésavecHS!D28</f>
        <v>470</v>
      </c>
      <c r="M28" s="35">
        <f t="shared" si="3"/>
        <v>4836</v>
      </c>
      <c r="N28" s="109">
        <f t="shared" si="4"/>
        <v>439.63636363636363</v>
      </c>
      <c r="O28" s="116">
        <v>237</v>
      </c>
      <c r="P28" s="35">
        <v>217</v>
      </c>
      <c r="Q28" s="108">
        <v>221</v>
      </c>
      <c r="R28" s="108">
        <v>222</v>
      </c>
      <c r="S28" s="108">
        <v>234</v>
      </c>
      <c r="T28" s="108">
        <v>227</v>
      </c>
      <c r="U28" s="108">
        <v>220</v>
      </c>
      <c r="V28" s="108">
        <v>251</v>
      </c>
      <c r="W28" s="285">
        <v>243</v>
      </c>
      <c r="X28" s="108">
        <v>237</v>
      </c>
      <c r="Y28" s="280">
        <f>examinésqualifiésavecHS!G28</f>
        <v>236</v>
      </c>
      <c r="Z28" s="35">
        <f t="shared" si="2"/>
        <v>2545</v>
      </c>
      <c r="AA28" s="109">
        <f t="shared" si="5"/>
        <v>231.36363636363637</v>
      </c>
    </row>
    <row r="29" spans="1:27" ht="12.6" customHeight="1" x14ac:dyDescent="0.2">
      <c r="A29" s="52" t="s">
        <v>49</v>
      </c>
      <c r="B29" s="116">
        <v>233</v>
      </c>
      <c r="C29" s="35">
        <v>240</v>
      </c>
      <c r="D29" s="108">
        <v>229</v>
      </c>
      <c r="E29" s="108">
        <v>223</v>
      </c>
      <c r="F29" s="108">
        <v>197</v>
      </c>
      <c r="G29" s="108">
        <v>224</v>
      </c>
      <c r="H29" s="108">
        <v>208</v>
      </c>
      <c r="I29" s="108">
        <v>245</v>
      </c>
      <c r="J29" s="285">
        <v>222</v>
      </c>
      <c r="K29" s="108">
        <v>236</v>
      </c>
      <c r="L29" s="280">
        <f>examinésqualifiésavecHS!D29</f>
        <v>249</v>
      </c>
      <c r="M29" s="35">
        <f t="shared" si="3"/>
        <v>2506</v>
      </c>
      <c r="N29" s="109">
        <f t="shared" si="4"/>
        <v>227.81818181818181</v>
      </c>
      <c r="O29" s="116">
        <v>111</v>
      </c>
      <c r="P29" s="35">
        <v>130</v>
      </c>
      <c r="Q29" s="108">
        <v>136</v>
      </c>
      <c r="R29" s="108">
        <v>135</v>
      </c>
      <c r="S29" s="108">
        <v>119</v>
      </c>
      <c r="T29" s="108">
        <v>152</v>
      </c>
      <c r="U29" s="108">
        <v>133</v>
      </c>
      <c r="V29" s="108">
        <v>160</v>
      </c>
      <c r="W29" s="285">
        <v>132</v>
      </c>
      <c r="X29" s="108">
        <v>166</v>
      </c>
      <c r="Y29" s="280">
        <f>examinésqualifiésavecHS!G29</f>
        <v>152</v>
      </c>
      <c r="Z29" s="35">
        <f t="shared" si="2"/>
        <v>1526</v>
      </c>
      <c r="AA29" s="109">
        <f t="shared" si="5"/>
        <v>138.72727272727272</v>
      </c>
    </row>
    <row r="30" spans="1:27" ht="12.6" customHeight="1" x14ac:dyDescent="0.2">
      <c r="A30" s="52" t="s">
        <v>50</v>
      </c>
      <c r="B30" s="116">
        <v>201</v>
      </c>
      <c r="C30" s="35">
        <v>205</v>
      </c>
      <c r="D30" s="108">
        <v>210</v>
      </c>
      <c r="E30" s="108">
        <v>213</v>
      </c>
      <c r="F30" s="108">
        <v>204</v>
      </c>
      <c r="G30" s="108">
        <v>225</v>
      </c>
      <c r="H30" s="108">
        <v>188</v>
      </c>
      <c r="I30" s="108">
        <v>239</v>
      </c>
      <c r="J30" s="285">
        <v>254</v>
      </c>
      <c r="K30" s="108">
        <v>245</v>
      </c>
      <c r="L30" s="280">
        <f>examinésqualifiésavecHS!D30</f>
        <v>228</v>
      </c>
      <c r="M30" s="35">
        <f t="shared" si="3"/>
        <v>2412</v>
      </c>
      <c r="N30" s="109">
        <f t="shared" si="4"/>
        <v>219.27272727272728</v>
      </c>
      <c r="O30" s="116">
        <v>131</v>
      </c>
      <c r="P30" s="35">
        <v>136</v>
      </c>
      <c r="Q30" s="108">
        <v>134</v>
      </c>
      <c r="R30" s="108">
        <v>132</v>
      </c>
      <c r="S30" s="108">
        <v>142</v>
      </c>
      <c r="T30" s="108">
        <v>165</v>
      </c>
      <c r="U30" s="108">
        <v>137</v>
      </c>
      <c r="V30" s="108">
        <v>178</v>
      </c>
      <c r="W30" s="285">
        <v>161</v>
      </c>
      <c r="X30" s="108">
        <v>178</v>
      </c>
      <c r="Y30" s="280">
        <f>examinésqualifiésavecHS!G30</f>
        <v>165</v>
      </c>
      <c r="Z30" s="35">
        <f t="shared" si="2"/>
        <v>1659</v>
      </c>
      <c r="AA30" s="109">
        <f t="shared" si="5"/>
        <v>150.81818181818181</v>
      </c>
    </row>
    <row r="31" spans="1:27" ht="12.6" customHeight="1" x14ac:dyDescent="0.2">
      <c r="A31" s="52" t="s">
        <v>51</v>
      </c>
      <c r="B31" s="116">
        <v>452</v>
      </c>
      <c r="C31" s="35">
        <v>471</v>
      </c>
      <c r="D31" s="108">
        <v>473</v>
      </c>
      <c r="E31" s="108">
        <v>492</v>
      </c>
      <c r="F31" s="108">
        <v>469</v>
      </c>
      <c r="G31" s="108">
        <v>490</v>
      </c>
      <c r="H31" s="108">
        <v>468</v>
      </c>
      <c r="I31" s="108">
        <v>495</v>
      </c>
      <c r="J31" s="285">
        <v>468</v>
      </c>
      <c r="K31" s="108">
        <v>498</v>
      </c>
      <c r="L31" s="280">
        <f>examinésqualifiésavecHS!D31</f>
        <v>502</v>
      </c>
      <c r="M31" s="35">
        <f t="shared" si="3"/>
        <v>5278</v>
      </c>
      <c r="N31" s="109">
        <f t="shared" si="4"/>
        <v>479.81818181818181</v>
      </c>
      <c r="O31" s="116">
        <v>291</v>
      </c>
      <c r="P31" s="35">
        <v>321</v>
      </c>
      <c r="Q31" s="108">
        <v>319</v>
      </c>
      <c r="R31" s="108">
        <v>313</v>
      </c>
      <c r="S31" s="108">
        <v>304</v>
      </c>
      <c r="T31" s="108">
        <v>358</v>
      </c>
      <c r="U31" s="108">
        <v>319</v>
      </c>
      <c r="V31" s="108">
        <v>342</v>
      </c>
      <c r="W31" s="285">
        <v>333</v>
      </c>
      <c r="X31" s="108">
        <v>346</v>
      </c>
      <c r="Y31" s="280">
        <f>examinésqualifiésavecHS!G31</f>
        <v>362</v>
      </c>
      <c r="Z31" s="35">
        <f t="shared" si="2"/>
        <v>3608</v>
      </c>
      <c r="AA31" s="109">
        <f t="shared" si="5"/>
        <v>328</v>
      </c>
    </row>
    <row r="32" spans="1:27" ht="12.6" customHeight="1" x14ac:dyDescent="0.2">
      <c r="A32" s="52" t="s">
        <v>52</v>
      </c>
      <c r="B32" s="116">
        <v>180</v>
      </c>
      <c r="C32" s="35">
        <v>187</v>
      </c>
      <c r="D32" s="108">
        <v>212</v>
      </c>
      <c r="E32" s="108">
        <v>210</v>
      </c>
      <c r="F32" s="108">
        <v>233</v>
      </c>
      <c r="G32" s="108">
        <v>213</v>
      </c>
      <c r="H32" s="108">
        <v>177</v>
      </c>
      <c r="I32" s="108">
        <v>214</v>
      </c>
      <c r="J32" s="285">
        <v>226</v>
      </c>
      <c r="K32" s="108">
        <v>200</v>
      </c>
      <c r="L32" s="280">
        <f>examinésqualifiésavecHS!D32</f>
        <v>209</v>
      </c>
      <c r="M32" s="35">
        <f t="shared" si="3"/>
        <v>2261</v>
      </c>
      <c r="N32" s="109">
        <f t="shared" si="4"/>
        <v>205.54545454545453</v>
      </c>
      <c r="O32" s="116">
        <v>130</v>
      </c>
      <c r="P32" s="35">
        <v>124</v>
      </c>
      <c r="Q32" s="108">
        <v>143</v>
      </c>
      <c r="R32" s="108">
        <v>137</v>
      </c>
      <c r="S32" s="108">
        <v>151</v>
      </c>
      <c r="T32" s="108">
        <v>145</v>
      </c>
      <c r="U32" s="108">
        <v>117</v>
      </c>
      <c r="V32" s="108">
        <v>126</v>
      </c>
      <c r="W32" s="285">
        <v>117</v>
      </c>
      <c r="X32" s="108">
        <v>116</v>
      </c>
      <c r="Y32" s="280">
        <f>examinésqualifiésavecHS!G32</f>
        <v>123</v>
      </c>
      <c r="Z32" s="35">
        <f t="shared" si="2"/>
        <v>1429</v>
      </c>
      <c r="AA32" s="109">
        <f t="shared" si="5"/>
        <v>129.90909090909091</v>
      </c>
    </row>
    <row r="33" spans="1:27" ht="12.6" customHeight="1" x14ac:dyDescent="0.2">
      <c r="A33" s="52" t="s">
        <v>53</v>
      </c>
      <c r="B33" s="116">
        <v>135</v>
      </c>
      <c r="C33" s="35">
        <v>140</v>
      </c>
      <c r="D33" s="108">
        <v>150</v>
      </c>
      <c r="E33" s="108">
        <v>163</v>
      </c>
      <c r="F33" s="108">
        <v>172</v>
      </c>
      <c r="G33" s="108">
        <v>161</v>
      </c>
      <c r="H33" s="108">
        <v>150</v>
      </c>
      <c r="I33" s="108">
        <v>119</v>
      </c>
      <c r="J33" s="285">
        <v>160</v>
      </c>
      <c r="K33" s="108">
        <v>139</v>
      </c>
      <c r="L33" s="280">
        <f>examinésqualifiésavecHS!D33</f>
        <v>143</v>
      </c>
      <c r="M33" s="35">
        <f t="shared" si="3"/>
        <v>1632</v>
      </c>
      <c r="N33" s="109">
        <f t="shared" si="4"/>
        <v>148.36363636363637</v>
      </c>
      <c r="O33" s="116">
        <v>75</v>
      </c>
      <c r="P33" s="35">
        <v>58</v>
      </c>
      <c r="Q33" s="108">
        <v>67</v>
      </c>
      <c r="R33" s="108">
        <v>71</v>
      </c>
      <c r="S33" s="108">
        <v>82</v>
      </c>
      <c r="T33" s="108">
        <v>64</v>
      </c>
      <c r="U33" s="108">
        <v>75</v>
      </c>
      <c r="V33" s="108">
        <v>55</v>
      </c>
      <c r="W33" s="285">
        <v>80</v>
      </c>
      <c r="X33" s="108">
        <v>68</v>
      </c>
      <c r="Y33" s="280">
        <f>examinésqualifiésavecHS!G33</f>
        <v>82</v>
      </c>
      <c r="Z33" s="35">
        <f t="shared" si="2"/>
        <v>777</v>
      </c>
      <c r="AA33" s="109">
        <f t="shared" si="5"/>
        <v>70.63636363636364</v>
      </c>
    </row>
    <row r="34" spans="1:27" ht="12.6" customHeight="1" x14ac:dyDescent="0.2">
      <c r="A34" s="52" t="s">
        <v>54</v>
      </c>
      <c r="B34" s="116">
        <v>299</v>
      </c>
      <c r="C34" s="35">
        <v>266</v>
      </c>
      <c r="D34" s="108">
        <v>286</v>
      </c>
      <c r="E34" s="108">
        <v>278</v>
      </c>
      <c r="F34" s="108">
        <v>296</v>
      </c>
      <c r="G34" s="108">
        <v>312</v>
      </c>
      <c r="H34" s="108">
        <v>272</v>
      </c>
      <c r="I34" s="108">
        <v>286</v>
      </c>
      <c r="J34" s="285">
        <v>297</v>
      </c>
      <c r="K34" s="108">
        <v>357</v>
      </c>
      <c r="L34" s="280">
        <f>examinésqualifiésavecHS!D34</f>
        <v>303</v>
      </c>
      <c r="M34" s="35">
        <f t="shared" si="3"/>
        <v>3252</v>
      </c>
      <c r="N34" s="109">
        <f t="shared" si="4"/>
        <v>295.63636363636363</v>
      </c>
      <c r="O34" s="116">
        <v>99</v>
      </c>
      <c r="P34" s="35">
        <v>78</v>
      </c>
      <c r="Q34" s="108">
        <v>123</v>
      </c>
      <c r="R34" s="108">
        <v>126</v>
      </c>
      <c r="S34" s="108">
        <v>123</v>
      </c>
      <c r="T34" s="108">
        <v>155</v>
      </c>
      <c r="U34" s="108">
        <v>130</v>
      </c>
      <c r="V34" s="108">
        <v>127</v>
      </c>
      <c r="W34" s="285">
        <v>126</v>
      </c>
      <c r="X34" s="108">
        <v>146</v>
      </c>
      <c r="Y34" s="280">
        <f>examinésqualifiésavecHS!G34</f>
        <v>153</v>
      </c>
      <c r="Z34" s="35">
        <f t="shared" si="2"/>
        <v>1386</v>
      </c>
      <c r="AA34" s="109">
        <f t="shared" si="5"/>
        <v>126</v>
      </c>
    </row>
    <row r="35" spans="1:27" ht="12.6" customHeight="1" x14ac:dyDescent="0.2">
      <c r="A35" s="52" t="s">
        <v>55</v>
      </c>
      <c r="B35" s="116">
        <v>221</v>
      </c>
      <c r="C35" s="35">
        <v>229</v>
      </c>
      <c r="D35" s="108">
        <v>262</v>
      </c>
      <c r="E35" s="108">
        <v>236</v>
      </c>
      <c r="F35" s="108">
        <v>228</v>
      </c>
      <c r="G35" s="108">
        <v>217</v>
      </c>
      <c r="H35" s="108">
        <v>225</v>
      </c>
      <c r="I35" s="108">
        <v>239</v>
      </c>
      <c r="J35" s="285">
        <v>230</v>
      </c>
      <c r="K35" s="108">
        <v>281</v>
      </c>
      <c r="L35" s="280">
        <f>examinésqualifiésavecHS!D35</f>
        <v>259</v>
      </c>
      <c r="M35" s="35">
        <f t="shared" si="3"/>
        <v>2627</v>
      </c>
      <c r="N35" s="109">
        <f t="shared" si="4"/>
        <v>238.81818181818181</v>
      </c>
      <c r="O35" s="116">
        <v>71</v>
      </c>
      <c r="P35" s="35">
        <v>72</v>
      </c>
      <c r="Q35" s="108">
        <v>87</v>
      </c>
      <c r="R35" s="108">
        <v>69</v>
      </c>
      <c r="S35" s="108">
        <v>84</v>
      </c>
      <c r="T35" s="108">
        <v>73</v>
      </c>
      <c r="U35" s="108">
        <v>67</v>
      </c>
      <c r="V35" s="108">
        <v>71</v>
      </c>
      <c r="W35" s="285">
        <v>75</v>
      </c>
      <c r="X35" s="108">
        <v>88</v>
      </c>
      <c r="Y35" s="280">
        <f>examinésqualifiésavecHS!G35</f>
        <v>82</v>
      </c>
      <c r="Z35" s="35">
        <f t="shared" si="2"/>
        <v>839</v>
      </c>
      <c r="AA35" s="109">
        <f t="shared" si="5"/>
        <v>76.272727272727266</v>
      </c>
    </row>
    <row r="36" spans="1:27" ht="12.6" customHeight="1" x14ac:dyDescent="0.2">
      <c r="A36" s="52" t="s">
        <v>56</v>
      </c>
      <c r="B36" s="116">
        <v>110</v>
      </c>
      <c r="C36" s="35">
        <v>107</v>
      </c>
      <c r="D36" s="108">
        <v>91</v>
      </c>
      <c r="E36" s="108">
        <v>100</v>
      </c>
      <c r="F36" s="108">
        <v>106</v>
      </c>
      <c r="G36" s="108">
        <v>99</v>
      </c>
      <c r="H36" s="108">
        <v>104</v>
      </c>
      <c r="I36" s="108">
        <v>117</v>
      </c>
      <c r="J36" s="285">
        <v>144</v>
      </c>
      <c r="K36" s="108">
        <v>111</v>
      </c>
      <c r="L36" s="280">
        <f>examinésqualifiésavecHS!D36</f>
        <v>147</v>
      </c>
      <c r="M36" s="35">
        <f t="shared" si="3"/>
        <v>1236</v>
      </c>
      <c r="N36" s="109">
        <f t="shared" si="4"/>
        <v>112.36363636363636</v>
      </c>
      <c r="O36" s="116">
        <v>67</v>
      </c>
      <c r="P36" s="35">
        <v>81</v>
      </c>
      <c r="Q36" s="108">
        <v>66</v>
      </c>
      <c r="R36" s="108">
        <v>75</v>
      </c>
      <c r="S36" s="108">
        <v>82</v>
      </c>
      <c r="T36" s="108">
        <v>71</v>
      </c>
      <c r="U36" s="108">
        <v>86</v>
      </c>
      <c r="V36" s="108">
        <v>86</v>
      </c>
      <c r="W36" s="285">
        <v>105</v>
      </c>
      <c r="X36" s="108">
        <v>80</v>
      </c>
      <c r="Y36" s="280">
        <f>examinésqualifiésavecHS!G36</f>
        <v>100</v>
      </c>
      <c r="Z36" s="35">
        <f t="shared" si="2"/>
        <v>899</v>
      </c>
      <c r="AA36" s="109">
        <f t="shared" si="5"/>
        <v>81.727272727272734</v>
      </c>
    </row>
    <row r="37" spans="1:27" ht="12.6" customHeight="1" x14ac:dyDescent="0.2">
      <c r="A37" s="52" t="s">
        <v>57</v>
      </c>
      <c r="B37" s="116">
        <v>22</v>
      </c>
      <c r="C37" s="35">
        <v>39</v>
      </c>
      <c r="D37" s="108">
        <v>33</v>
      </c>
      <c r="E37" s="108">
        <v>27</v>
      </c>
      <c r="F37" s="108">
        <v>28</v>
      </c>
      <c r="G37" s="108">
        <v>28</v>
      </c>
      <c r="H37" s="108">
        <v>24</v>
      </c>
      <c r="I37" s="108">
        <v>30</v>
      </c>
      <c r="J37" s="285">
        <v>20</v>
      </c>
      <c r="K37" s="108">
        <v>22</v>
      </c>
      <c r="L37" s="280">
        <f>examinésqualifiésavecHS!D37</f>
        <v>19</v>
      </c>
      <c r="M37" s="35">
        <f t="shared" si="3"/>
        <v>292</v>
      </c>
      <c r="N37" s="109">
        <f t="shared" si="4"/>
        <v>26.545454545454547</v>
      </c>
      <c r="O37" s="116">
        <v>9</v>
      </c>
      <c r="P37" s="35">
        <v>22</v>
      </c>
      <c r="Q37" s="108">
        <v>19</v>
      </c>
      <c r="R37" s="108">
        <v>17</v>
      </c>
      <c r="S37" s="108">
        <v>14</v>
      </c>
      <c r="T37" s="108">
        <v>16</v>
      </c>
      <c r="U37" s="108">
        <v>20</v>
      </c>
      <c r="V37" s="108">
        <v>19</v>
      </c>
      <c r="W37" s="285">
        <v>16</v>
      </c>
      <c r="X37" s="108">
        <v>13</v>
      </c>
      <c r="Y37" s="280">
        <f>examinésqualifiésavecHS!G37</f>
        <v>12</v>
      </c>
      <c r="Z37" s="35">
        <f t="shared" si="2"/>
        <v>177</v>
      </c>
      <c r="AA37" s="109">
        <f t="shared" si="5"/>
        <v>16.09090909090909</v>
      </c>
    </row>
    <row r="38" spans="1:27" ht="12.6" customHeight="1" x14ac:dyDescent="0.2">
      <c r="A38" s="52" t="s">
        <v>58</v>
      </c>
      <c r="B38" s="116">
        <v>159</v>
      </c>
      <c r="C38" s="35">
        <v>174</v>
      </c>
      <c r="D38" s="108">
        <v>164</v>
      </c>
      <c r="E38" s="108">
        <v>152</v>
      </c>
      <c r="F38" s="108">
        <v>147</v>
      </c>
      <c r="G38" s="108">
        <v>150</v>
      </c>
      <c r="H38" s="108">
        <v>123</v>
      </c>
      <c r="I38" s="108">
        <v>158</v>
      </c>
      <c r="J38" s="285">
        <v>173</v>
      </c>
      <c r="K38" s="108">
        <v>180</v>
      </c>
      <c r="L38" s="280">
        <f>examinésqualifiésavecHS!D38</f>
        <v>150</v>
      </c>
      <c r="M38" s="35">
        <f t="shared" si="3"/>
        <v>1730</v>
      </c>
      <c r="N38" s="109">
        <f t="shared" si="4"/>
        <v>157.27272727272728</v>
      </c>
      <c r="O38" s="116">
        <v>92</v>
      </c>
      <c r="P38" s="35">
        <v>77</v>
      </c>
      <c r="Q38" s="108">
        <v>90</v>
      </c>
      <c r="R38" s="108">
        <v>82</v>
      </c>
      <c r="S38" s="108">
        <v>86</v>
      </c>
      <c r="T38" s="108">
        <v>78</v>
      </c>
      <c r="U38" s="108">
        <v>66</v>
      </c>
      <c r="V38" s="108">
        <v>86</v>
      </c>
      <c r="W38" s="285">
        <v>98</v>
      </c>
      <c r="X38" s="108">
        <v>107</v>
      </c>
      <c r="Y38" s="280">
        <f>examinésqualifiésavecHS!G38</f>
        <v>85</v>
      </c>
      <c r="Z38" s="35">
        <f t="shared" si="2"/>
        <v>947</v>
      </c>
      <c r="AA38" s="109">
        <f t="shared" si="5"/>
        <v>86.090909090909093</v>
      </c>
    </row>
    <row r="39" spans="1:27" ht="12.6" customHeight="1" x14ac:dyDescent="0.2">
      <c r="A39" s="54">
        <v>76</v>
      </c>
      <c r="B39" s="110">
        <v>16</v>
      </c>
      <c r="C39" s="38">
        <v>11</v>
      </c>
      <c r="D39" s="108">
        <v>18</v>
      </c>
      <c r="E39" s="111">
        <v>14</v>
      </c>
      <c r="F39" s="111">
        <v>13</v>
      </c>
      <c r="G39" s="111">
        <v>11</v>
      </c>
      <c r="H39" s="111">
        <v>25</v>
      </c>
      <c r="I39" s="111">
        <v>10</v>
      </c>
      <c r="J39" s="286">
        <v>16</v>
      </c>
      <c r="K39" s="111">
        <v>15</v>
      </c>
      <c r="L39" s="436">
        <f>examinésqualifiésavecHS!D39</f>
        <v>15</v>
      </c>
      <c r="M39" s="38">
        <f t="shared" si="3"/>
        <v>164</v>
      </c>
      <c r="N39" s="109">
        <f t="shared" si="4"/>
        <v>14.909090909090908</v>
      </c>
      <c r="O39" s="110">
        <v>10</v>
      </c>
      <c r="P39" s="38">
        <v>6</v>
      </c>
      <c r="Q39" s="108">
        <v>9</v>
      </c>
      <c r="R39" s="111">
        <v>5</v>
      </c>
      <c r="S39" s="111">
        <v>8</v>
      </c>
      <c r="T39" s="108">
        <v>4</v>
      </c>
      <c r="U39" s="111">
        <v>15</v>
      </c>
      <c r="V39" s="111">
        <v>7</v>
      </c>
      <c r="W39" s="286">
        <v>9</v>
      </c>
      <c r="X39" s="111">
        <v>11</v>
      </c>
      <c r="Y39" s="436">
        <f>examinésqualifiésavecHS!G39</f>
        <v>8</v>
      </c>
      <c r="Z39" s="38">
        <f t="shared" si="2"/>
        <v>92</v>
      </c>
      <c r="AA39" s="109">
        <f t="shared" si="5"/>
        <v>8.3636363636363633</v>
      </c>
    </row>
    <row r="40" spans="1:27" ht="12.6" customHeight="1" x14ac:dyDescent="0.2">
      <c r="A40" s="54" t="s">
        <v>59</v>
      </c>
      <c r="B40" s="110">
        <v>7</v>
      </c>
      <c r="C40" s="38">
        <v>5</v>
      </c>
      <c r="D40" s="111">
        <v>4</v>
      </c>
      <c r="E40" s="111">
        <v>6</v>
      </c>
      <c r="F40" s="111">
        <v>7</v>
      </c>
      <c r="G40" s="111">
        <v>5</v>
      </c>
      <c r="H40" s="111">
        <v>9</v>
      </c>
      <c r="I40" s="111">
        <v>7</v>
      </c>
      <c r="J40" s="286">
        <v>8</v>
      </c>
      <c r="K40" s="111">
        <v>11</v>
      </c>
      <c r="L40" s="436">
        <f>examinésqualifiésavecHS!D40</f>
        <v>8</v>
      </c>
      <c r="M40" s="38">
        <f t="shared" si="3"/>
        <v>77</v>
      </c>
      <c r="N40" s="112">
        <f t="shared" si="4"/>
        <v>7</v>
      </c>
      <c r="O40" s="110">
        <v>3</v>
      </c>
      <c r="P40" s="38">
        <v>4</v>
      </c>
      <c r="Q40" s="111">
        <v>1</v>
      </c>
      <c r="R40" s="111">
        <v>4</v>
      </c>
      <c r="S40" s="111">
        <v>2</v>
      </c>
      <c r="T40" s="111">
        <v>3</v>
      </c>
      <c r="U40" s="111">
        <v>4</v>
      </c>
      <c r="V40" s="111">
        <v>5</v>
      </c>
      <c r="W40" s="286"/>
      <c r="X40" s="111">
        <v>5</v>
      </c>
      <c r="Y40" s="436">
        <f>examinésqualifiésavecHS!G40</f>
        <v>3</v>
      </c>
      <c r="Z40" s="38">
        <f t="shared" si="2"/>
        <v>34</v>
      </c>
      <c r="AA40" s="112">
        <f t="shared" si="5"/>
        <v>3.0909090909090908</v>
      </c>
    </row>
    <row r="41" spans="1:27" ht="12.6" customHeight="1" x14ac:dyDescent="0.2">
      <c r="A41" s="56" t="s">
        <v>122</v>
      </c>
      <c r="B41" s="113">
        <v>4489</v>
      </c>
      <c r="C41" s="41">
        <v>4795</v>
      </c>
      <c r="D41" s="41">
        <v>4872</v>
      </c>
      <c r="E41" s="41">
        <v>4842</v>
      </c>
      <c r="F41" s="41">
        <v>4736</v>
      </c>
      <c r="G41" s="41">
        <v>4728</v>
      </c>
      <c r="H41" s="41">
        <v>4725</v>
      </c>
      <c r="I41" s="41">
        <v>4870</v>
      </c>
      <c r="J41" s="282">
        <v>5074</v>
      </c>
      <c r="K41" s="41">
        <v>5214</v>
      </c>
      <c r="L41" s="437">
        <f>examinésqualifiésavecHS!D41</f>
        <v>5014</v>
      </c>
      <c r="M41" s="41">
        <f t="shared" ref="M41:M73" si="6">SUM(B41:L41)</f>
        <v>53359</v>
      </c>
      <c r="N41" s="114">
        <f t="shared" si="4"/>
        <v>4850.818181818182</v>
      </c>
      <c r="O41" s="113">
        <v>2420</v>
      </c>
      <c r="P41" s="41">
        <v>2654</v>
      </c>
      <c r="Q41" s="41">
        <v>2793</v>
      </c>
      <c r="R41" s="41">
        <v>2786</v>
      </c>
      <c r="S41" s="41">
        <v>2760</v>
      </c>
      <c r="T41" s="41">
        <v>2823</v>
      </c>
      <c r="U41" s="41">
        <v>2841</v>
      </c>
      <c r="V41" s="41">
        <v>2878</v>
      </c>
      <c r="W41" s="282">
        <v>2953</v>
      </c>
      <c r="X41" s="41">
        <v>3024</v>
      </c>
      <c r="Y41" s="437">
        <f>examinésqualifiésavecHS!G41</f>
        <v>2945</v>
      </c>
      <c r="Z41" s="41">
        <f t="shared" ref="Z41:Z72" si="7">SUM(O41:Y41)</f>
        <v>30877</v>
      </c>
      <c r="AA41" s="114">
        <f t="shared" si="5"/>
        <v>2807</v>
      </c>
    </row>
    <row r="42" spans="1:27" ht="12.6" customHeight="1" x14ac:dyDescent="0.2">
      <c r="A42" s="49" t="s">
        <v>61</v>
      </c>
      <c r="B42" s="117">
        <v>252</v>
      </c>
      <c r="C42" s="105">
        <v>258</v>
      </c>
      <c r="D42" s="105">
        <v>283</v>
      </c>
      <c r="E42" s="105">
        <v>290</v>
      </c>
      <c r="F42" s="105">
        <v>305</v>
      </c>
      <c r="G42" s="105">
        <v>296</v>
      </c>
      <c r="H42" s="105">
        <v>230</v>
      </c>
      <c r="I42" s="105">
        <v>222</v>
      </c>
      <c r="J42" s="284">
        <v>280</v>
      </c>
      <c r="K42" s="105">
        <v>259</v>
      </c>
      <c r="L42" s="435">
        <f>examinésqualifiésavecHS!D42</f>
        <v>226</v>
      </c>
      <c r="M42" s="105">
        <f t="shared" si="6"/>
        <v>2901</v>
      </c>
      <c r="N42" s="106">
        <f t="shared" si="4"/>
        <v>263.72727272727275</v>
      </c>
      <c r="O42" s="117">
        <v>201</v>
      </c>
      <c r="P42" s="105">
        <v>223</v>
      </c>
      <c r="Q42" s="105">
        <v>242</v>
      </c>
      <c r="R42" s="105">
        <v>238</v>
      </c>
      <c r="S42" s="105">
        <v>277</v>
      </c>
      <c r="T42" s="105">
        <v>256</v>
      </c>
      <c r="U42" s="105">
        <v>203</v>
      </c>
      <c r="V42" s="105">
        <v>197</v>
      </c>
      <c r="W42" s="284">
        <v>248</v>
      </c>
      <c r="X42" s="105">
        <v>230</v>
      </c>
      <c r="Y42" s="435">
        <f>examinésqualifiésavecHS!G42</f>
        <v>175</v>
      </c>
      <c r="Z42" s="105">
        <f t="shared" si="7"/>
        <v>2490</v>
      </c>
      <c r="AA42" s="106">
        <f t="shared" si="5"/>
        <v>226.36363636363637</v>
      </c>
    </row>
    <row r="43" spans="1:27" ht="12.6" customHeight="1" x14ac:dyDescent="0.2">
      <c r="A43" s="52" t="s">
        <v>62</v>
      </c>
      <c r="B43" s="118">
        <v>426</v>
      </c>
      <c r="C43" s="108">
        <v>394</v>
      </c>
      <c r="D43" s="108">
        <v>441</v>
      </c>
      <c r="E43" s="108">
        <v>455</v>
      </c>
      <c r="F43" s="108">
        <v>412</v>
      </c>
      <c r="G43" s="108">
        <v>437</v>
      </c>
      <c r="H43" s="108">
        <v>408</v>
      </c>
      <c r="I43" s="108">
        <v>330</v>
      </c>
      <c r="J43" s="285">
        <v>402</v>
      </c>
      <c r="K43" s="108">
        <v>408</v>
      </c>
      <c r="L43" s="280">
        <f>examinésqualifiésavecHS!D43</f>
        <v>379</v>
      </c>
      <c r="M43" s="108">
        <f t="shared" si="6"/>
        <v>4492</v>
      </c>
      <c r="N43" s="109">
        <f t="shared" si="4"/>
        <v>408.36363636363637</v>
      </c>
      <c r="O43" s="118">
        <v>289</v>
      </c>
      <c r="P43" s="108">
        <v>271</v>
      </c>
      <c r="Q43" s="108">
        <v>290</v>
      </c>
      <c r="R43" s="108">
        <v>310</v>
      </c>
      <c r="S43" s="108">
        <v>284</v>
      </c>
      <c r="T43" s="108">
        <v>291</v>
      </c>
      <c r="U43" s="108">
        <v>290</v>
      </c>
      <c r="V43" s="108">
        <v>244</v>
      </c>
      <c r="W43" s="285">
        <v>266</v>
      </c>
      <c r="X43" s="108">
        <v>267</v>
      </c>
      <c r="Y43" s="280">
        <f>examinésqualifiésavecHS!G43</f>
        <v>245</v>
      </c>
      <c r="Z43" s="108">
        <f t="shared" si="7"/>
        <v>3047</v>
      </c>
      <c r="AA43" s="109">
        <f t="shared" si="5"/>
        <v>277</v>
      </c>
    </row>
    <row r="44" spans="1:27" ht="12.6" customHeight="1" x14ac:dyDescent="0.2">
      <c r="A44" s="52" t="s">
        <v>63</v>
      </c>
      <c r="B44" s="118">
        <v>712</v>
      </c>
      <c r="C44" s="108">
        <v>672</v>
      </c>
      <c r="D44" s="108">
        <v>653</v>
      </c>
      <c r="E44" s="108">
        <v>625</v>
      </c>
      <c r="F44" s="108">
        <v>630</v>
      </c>
      <c r="G44" s="108">
        <v>611</v>
      </c>
      <c r="H44" s="108">
        <v>555</v>
      </c>
      <c r="I44" s="108">
        <v>566</v>
      </c>
      <c r="J44" s="285">
        <v>570</v>
      </c>
      <c r="K44" s="108">
        <v>579</v>
      </c>
      <c r="L44" s="280">
        <f>examinésqualifiésavecHS!D44</f>
        <v>619</v>
      </c>
      <c r="M44" s="108">
        <f t="shared" si="6"/>
        <v>6792</v>
      </c>
      <c r="N44" s="109">
        <f t="shared" si="4"/>
        <v>617.4545454545455</v>
      </c>
      <c r="O44" s="118">
        <v>450</v>
      </c>
      <c r="P44" s="108">
        <v>450</v>
      </c>
      <c r="Q44" s="108">
        <v>449</v>
      </c>
      <c r="R44" s="108">
        <v>435</v>
      </c>
      <c r="S44" s="108">
        <v>410</v>
      </c>
      <c r="T44" s="108">
        <v>406</v>
      </c>
      <c r="U44" s="108">
        <v>365</v>
      </c>
      <c r="V44" s="108">
        <v>382</v>
      </c>
      <c r="W44" s="285">
        <v>327</v>
      </c>
      <c r="X44" s="108">
        <v>353</v>
      </c>
      <c r="Y44" s="280">
        <f>examinésqualifiésavecHS!G44</f>
        <v>402</v>
      </c>
      <c r="Z44" s="108">
        <f t="shared" si="7"/>
        <v>4429</v>
      </c>
      <c r="AA44" s="109">
        <f t="shared" si="5"/>
        <v>402.63636363636363</v>
      </c>
    </row>
    <row r="45" spans="1:27" ht="12.6" customHeight="1" x14ac:dyDescent="0.2">
      <c r="A45" s="52" t="s">
        <v>64</v>
      </c>
      <c r="B45" s="118">
        <v>475</v>
      </c>
      <c r="C45" s="108">
        <v>448</v>
      </c>
      <c r="D45" s="108">
        <v>439</v>
      </c>
      <c r="E45" s="108">
        <v>434</v>
      </c>
      <c r="F45" s="108">
        <v>416</v>
      </c>
      <c r="G45" s="108">
        <v>402</v>
      </c>
      <c r="H45" s="108">
        <v>334</v>
      </c>
      <c r="I45" s="108">
        <v>298</v>
      </c>
      <c r="J45" s="285">
        <v>324</v>
      </c>
      <c r="K45" s="108">
        <v>317</v>
      </c>
      <c r="L45" s="280">
        <f>examinésqualifiésavecHS!D45</f>
        <v>256</v>
      </c>
      <c r="M45" s="108">
        <f t="shared" si="6"/>
        <v>4143</v>
      </c>
      <c r="N45" s="109">
        <f t="shared" si="4"/>
        <v>376.63636363636363</v>
      </c>
      <c r="O45" s="118">
        <v>335</v>
      </c>
      <c r="P45" s="108">
        <v>322</v>
      </c>
      <c r="Q45" s="108">
        <v>314</v>
      </c>
      <c r="R45" s="108">
        <v>320</v>
      </c>
      <c r="S45" s="108">
        <v>304</v>
      </c>
      <c r="T45" s="108">
        <v>271</v>
      </c>
      <c r="U45" s="108">
        <v>230</v>
      </c>
      <c r="V45" s="108">
        <v>202</v>
      </c>
      <c r="W45" s="285">
        <v>230</v>
      </c>
      <c r="X45" s="108">
        <v>247</v>
      </c>
      <c r="Y45" s="280">
        <f>examinésqualifiésavecHS!G45</f>
        <v>198</v>
      </c>
      <c r="Z45" s="108">
        <f t="shared" si="7"/>
        <v>2973</v>
      </c>
      <c r="AA45" s="109">
        <f t="shared" si="5"/>
        <v>270.27272727272725</v>
      </c>
    </row>
    <row r="46" spans="1:27" ht="12.6" customHeight="1" x14ac:dyDescent="0.2">
      <c r="A46" s="52" t="s">
        <v>65</v>
      </c>
      <c r="B46" s="118">
        <v>142</v>
      </c>
      <c r="C46" s="108">
        <v>127</v>
      </c>
      <c r="D46" s="108">
        <v>134</v>
      </c>
      <c r="E46" s="108">
        <v>164</v>
      </c>
      <c r="F46" s="108">
        <v>117</v>
      </c>
      <c r="G46" s="108">
        <v>103</v>
      </c>
      <c r="H46" s="108">
        <v>96</v>
      </c>
      <c r="I46" s="108">
        <v>97</v>
      </c>
      <c r="J46" s="285">
        <v>112</v>
      </c>
      <c r="K46" s="108">
        <v>72</v>
      </c>
      <c r="L46" s="280">
        <f>examinésqualifiésavecHS!D46</f>
        <v>86</v>
      </c>
      <c r="M46" s="108">
        <f t="shared" si="6"/>
        <v>1250</v>
      </c>
      <c r="N46" s="109">
        <f t="shared" si="4"/>
        <v>113.63636363636364</v>
      </c>
      <c r="O46" s="118">
        <v>123</v>
      </c>
      <c r="P46" s="108">
        <v>111</v>
      </c>
      <c r="Q46" s="108">
        <v>106</v>
      </c>
      <c r="R46" s="108">
        <v>132</v>
      </c>
      <c r="S46" s="108">
        <v>95</v>
      </c>
      <c r="T46" s="108">
        <v>82</v>
      </c>
      <c r="U46" s="108">
        <v>77</v>
      </c>
      <c r="V46" s="108">
        <v>84</v>
      </c>
      <c r="W46" s="285">
        <v>100</v>
      </c>
      <c r="X46" s="108">
        <v>57</v>
      </c>
      <c r="Y46" s="280">
        <f>examinésqualifiésavecHS!G46</f>
        <v>71</v>
      </c>
      <c r="Z46" s="108">
        <f t="shared" si="7"/>
        <v>1038</v>
      </c>
      <c r="AA46" s="109">
        <f t="shared" si="5"/>
        <v>94.36363636363636</v>
      </c>
    </row>
    <row r="47" spans="1:27" ht="12.6" customHeight="1" x14ac:dyDescent="0.2">
      <c r="A47" s="52" t="s">
        <v>66</v>
      </c>
      <c r="B47" s="118">
        <v>228</v>
      </c>
      <c r="C47" s="108">
        <v>215</v>
      </c>
      <c r="D47" s="108">
        <v>219</v>
      </c>
      <c r="E47" s="108">
        <v>214</v>
      </c>
      <c r="F47" s="108">
        <v>189</v>
      </c>
      <c r="G47" s="108">
        <v>189</v>
      </c>
      <c r="H47" s="108">
        <v>141</v>
      </c>
      <c r="I47" s="108">
        <v>151</v>
      </c>
      <c r="J47" s="285">
        <v>138</v>
      </c>
      <c r="K47" s="108">
        <v>134</v>
      </c>
      <c r="L47" s="280">
        <f>examinésqualifiésavecHS!D47</f>
        <v>132</v>
      </c>
      <c r="M47" s="108">
        <f t="shared" si="6"/>
        <v>1950</v>
      </c>
      <c r="N47" s="109">
        <f t="shared" si="4"/>
        <v>177.27272727272728</v>
      </c>
      <c r="O47" s="118">
        <v>198</v>
      </c>
      <c r="P47" s="108">
        <v>185</v>
      </c>
      <c r="Q47" s="108">
        <v>190</v>
      </c>
      <c r="R47" s="108">
        <v>180</v>
      </c>
      <c r="S47" s="108">
        <v>157</v>
      </c>
      <c r="T47" s="108">
        <v>163</v>
      </c>
      <c r="U47" s="108">
        <v>111</v>
      </c>
      <c r="V47" s="108">
        <v>120</v>
      </c>
      <c r="W47" s="285">
        <v>108</v>
      </c>
      <c r="X47" s="108">
        <v>94</v>
      </c>
      <c r="Y47" s="280">
        <f>examinésqualifiésavecHS!G47</f>
        <v>87</v>
      </c>
      <c r="Z47" s="108">
        <f t="shared" si="7"/>
        <v>1593</v>
      </c>
      <c r="AA47" s="109">
        <f t="shared" si="5"/>
        <v>144.81818181818181</v>
      </c>
    </row>
    <row r="48" spans="1:27" ht="12.6" customHeight="1" x14ac:dyDescent="0.2">
      <c r="A48" s="52" t="s">
        <v>67</v>
      </c>
      <c r="B48" s="118">
        <v>379</v>
      </c>
      <c r="C48" s="108">
        <v>444</v>
      </c>
      <c r="D48" s="108">
        <v>355</v>
      </c>
      <c r="E48" s="108">
        <v>321</v>
      </c>
      <c r="F48" s="108">
        <v>282</v>
      </c>
      <c r="G48" s="108">
        <v>299</v>
      </c>
      <c r="H48" s="108">
        <v>211</v>
      </c>
      <c r="I48" s="108">
        <v>255</v>
      </c>
      <c r="J48" s="285">
        <v>232</v>
      </c>
      <c r="K48" s="108">
        <v>219</v>
      </c>
      <c r="L48" s="280">
        <f>examinésqualifiésavecHS!D48</f>
        <v>196</v>
      </c>
      <c r="M48" s="108">
        <f t="shared" si="6"/>
        <v>3193</v>
      </c>
      <c r="N48" s="109">
        <f t="shared" si="4"/>
        <v>290.27272727272725</v>
      </c>
      <c r="O48" s="118">
        <v>256</v>
      </c>
      <c r="P48" s="108">
        <v>343</v>
      </c>
      <c r="Q48" s="108">
        <v>261</v>
      </c>
      <c r="R48" s="108">
        <v>278</v>
      </c>
      <c r="S48" s="108">
        <v>247</v>
      </c>
      <c r="T48" s="108">
        <v>239</v>
      </c>
      <c r="U48" s="108">
        <v>171</v>
      </c>
      <c r="V48" s="108">
        <v>188</v>
      </c>
      <c r="W48" s="285">
        <v>177</v>
      </c>
      <c r="X48" s="108">
        <v>152</v>
      </c>
      <c r="Y48" s="280">
        <f>examinésqualifiésavecHS!G48</f>
        <v>138</v>
      </c>
      <c r="Z48" s="108">
        <f t="shared" si="7"/>
        <v>2450</v>
      </c>
      <c r="AA48" s="109">
        <f t="shared" si="5"/>
        <v>222.72727272727272</v>
      </c>
    </row>
    <row r="49" spans="1:27" ht="12.6" customHeight="1" x14ac:dyDescent="0.2">
      <c r="A49" s="52" t="s">
        <v>68</v>
      </c>
      <c r="B49" s="118">
        <v>399</v>
      </c>
      <c r="C49" s="108">
        <v>407</v>
      </c>
      <c r="D49" s="108">
        <v>333</v>
      </c>
      <c r="E49" s="108">
        <v>291</v>
      </c>
      <c r="F49" s="108">
        <v>226</v>
      </c>
      <c r="G49" s="108">
        <v>237</v>
      </c>
      <c r="H49" s="108">
        <v>203</v>
      </c>
      <c r="I49" s="108">
        <v>204</v>
      </c>
      <c r="J49" s="285">
        <v>176</v>
      </c>
      <c r="K49" s="108">
        <v>153</v>
      </c>
      <c r="L49" s="280">
        <f>examinésqualifiésavecHS!D49</f>
        <v>168</v>
      </c>
      <c r="M49" s="108">
        <f t="shared" si="6"/>
        <v>2797</v>
      </c>
      <c r="N49" s="109">
        <f t="shared" si="4"/>
        <v>254.27272727272728</v>
      </c>
      <c r="O49" s="118">
        <v>280</v>
      </c>
      <c r="P49" s="108">
        <v>298</v>
      </c>
      <c r="Q49" s="108">
        <v>235</v>
      </c>
      <c r="R49" s="108">
        <v>231</v>
      </c>
      <c r="S49" s="108">
        <v>185</v>
      </c>
      <c r="T49" s="108">
        <v>177</v>
      </c>
      <c r="U49" s="108">
        <v>173</v>
      </c>
      <c r="V49" s="108">
        <v>154</v>
      </c>
      <c r="W49" s="285">
        <v>117</v>
      </c>
      <c r="X49" s="108">
        <v>99</v>
      </c>
      <c r="Y49" s="280">
        <f>examinésqualifiésavecHS!G49</f>
        <v>109</v>
      </c>
      <c r="Z49" s="108">
        <f t="shared" si="7"/>
        <v>2058</v>
      </c>
      <c r="AA49" s="109">
        <f t="shared" si="5"/>
        <v>187.09090909090909</v>
      </c>
    </row>
    <row r="50" spans="1:27" ht="12.6" customHeight="1" x14ac:dyDescent="0.2">
      <c r="A50" s="52" t="s">
        <v>69</v>
      </c>
      <c r="B50" s="118">
        <v>380</v>
      </c>
      <c r="C50" s="108">
        <v>356</v>
      </c>
      <c r="D50" s="108">
        <v>352</v>
      </c>
      <c r="E50" s="108">
        <v>357</v>
      </c>
      <c r="F50" s="108">
        <v>331</v>
      </c>
      <c r="G50" s="108">
        <v>303</v>
      </c>
      <c r="H50" s="108">
        <v>222</v>
      </c>
      <c r="I50" s="108">
        <v>219</v>
      </c>
      <c r="J50" s="285">
        <v>261</v>
      </c>
      <c r="K50" s="108">
        <v>218</v>
      </c>
      <c r="L50" s="280">
        <f>examinésqualifiésavecHS!D50</f>
        <v>208</v>
      </c>
      <c r="M50" s="108">
        <f t="shared" si="6"/>
        <v>3207</v>
      </c>
      <c r="N50" s="109">
        <f t="shared" si="4"/>
        <v>291.54545454545456</v>
      </c>
      <c r="O50" s="118">
        <v>228</v>
      </c>
      <c r="P50" s="108">
        <v>234</v>
      </c>
      <c r="Q50" s="108">
        <v>238</v>
      </c>
      <c r="R50" s="108">
        <v>245</v>
      </c>
      <c r="S50" s="108">
        <v>195</v>
      </c>
      <c r="T50" s="108">
        <v>191</v>
      </c>
      <c r="U50" s="108">
        <v>146</v>
      </c>
      <c r="V50" s="108">
        <v>132</v>
      </c>
      <c r="W50" s="285">
        <v>166</v>
      </c>
      <c r="X50" s="108">
        <v>107</v>
      </c>
      <c r="Y50" s="280">
        <f>examinésqualifiésavecHS!G50</f>
        <v>111</v>
      </c>
      <c r="Z50" s="108">
        <f t="shared" si="7"/>
        <v>1993</v>
      </c>
      <c r="AA50" s="109">
        <f t="shared" si="5"/>
        <v>181.18181818181819</v>
      </c>
    </row>
    <row r="51" spans="1:27" ht="12.6" customHeight="1" x14ac:dyDescent="0.2">
      <c r="A51" s="52" t="s">
        <v>70</v>
      </c>
      <c r="B51" s="118">
        <v>101</v>
      </c>
      <c r="C51" s="108">
        <v>75</v>
      </c>
      <c r="D51" s="108">
        <v>112</v>
      </c>
      <c r="E51" s="108">
        <v>80</v>
      </c>
      <c r="F51" s="108">
        <v>76</v>
      </c>
      <c r="G51" s="108">
        <v>77</v>
      </c>
      <c r="H51" s="108">
        <v>69</v>
      </c>
      <c r="I51" s="108">
        <v>68</v>
      </c>
      <c r="J51" s="285">
        <v>78</v>
      </c>
      <c r="K51" s="108">
        <v>79</v>
      </c>
      <c r="L51" s="280">
        <f>examinésqualifiésavecHS!D51</f>
        <v>82</v>
      </c>
      <c r="M51" s="108">
        <f t="shared" si="6"/>
        <v>897</v>
      </c>
      <c r="N51" s="109">
        <f t="shared" si="4"/>
        <v>81.545454545454547</v>
      </c>
      <c r="O51" s="118">
        <v>78</v>
      </c>
      <c r="P51" s="108">
        <v>61</v>
      </c>
      <c r="Q51" s="108">
        <v>92</v>
      </c>
      <c r="R51" s="108">
        <v>72</v>
      </c>
      <c r="S51" s="108">
        <v>67</v>
      </c>
      <c r="T51" s="108">
        <v>69</v>
      </c>
      <c r="U51" s="108">
        <v>57</v>
      </c>
      <c r="V51" s="108">
        <v>57</v>
      </c>
      <c r="W51" s="285">
        <v>63</v>
      </c>
      <c r="X51" s="108">
        <v>65</v>
      </c>
      <c r="Y51" s="280">
        <f>examinésqualifiésavecHS!G51</f>
        <v>69</v>
      </c>
      <c r="Z51" s="108">
        <f t="shared" si="7"/>
        <v>750</v>
      </c>
      <c r="AA51" s="109">
        <f t="shared" si="5"/>
        <v>68.181818181818187</v>
      </c>
    </row>
    <row r="52" spans="1:27" ht="12.6" customHeight="1" x14ac:dyDescent="0.2">
      <c r="A52" s="52" t="s">
        <v>71</v>
      </c>
      <c r="B52" s="118">
        <v>203</v>
      </c>
      <c r="C52" s="108">
        <v>199</v>
      </c>
      <c r="D52" s="108">
        <v>175</v>
      </c>
      <c r="E52" s="108">
        <v>150</v>
      </c>
      <c r="F52" s="108">
        <v>150</v>
      </c>
      <c r="G52" s="108">
        <v>160</v>
      </c>
      <c r="H52" s="108">
        <v>180</v>
      </c>
      <c r="I52" s="108">
        <v>162</v>
      </c>
      <c r="J52" s="285">
        <v>143</v>
      </c>
      <c r="K52" s="108">
        <v>126</v>
      </c>
      <c r="L52" s="280">
        <f>examinésqualifiésavecHS!D52</f>
        <v>127</v>
      </c>
      <c r="M52" s="108">
        <f t="shared" si="6"/>
        <v>1775</v>
      </c>
      <c r="N52" s="109">
        <f t="shared" si="4"/>
        <v>161.36363636363637</v>
      </c>
      <c r="O52" s="118">
        <v>152</v>
      </c>
      <c r="P52" s="108">
        <v>170</v>
      </c>
      <c r="Q52" s="108">
        <v>135</v>
      </c>
      <c r="R52" s="108">
        <v>133</v>
      </c>
      <c r="S52" s="108">
        <v>130</v>
      </c>
      <c r="T52" s="108">
        <v>140</v>
      </c>
      <c r="U52" s="108">
        <v>164</v>
      </c>
      <c r="V52" s="108">
        <v>146</v>
      </c>
      <c r="W52" s="285">
        <v>127</v>
      </c>
      <c r="X52" s="108">
        <v>111</v>
      </c>
      <c r="Y52" s="280">
        <f>examinésqualifiésavecHS!G52</f>
        <v>109</v>
      </c>
      <c r="Z52" s="108">
        <f t="shared" si="7"/>
        <v>1517</v>
      </c>
      <c r="AA52" s="109">
        <f t="shared" si="5"/>
        <v>137.90909090909091</v>
      </c>
    </row>
    <row r="53" spans="1:27" ht="12.6" customHeight="1" x14ac:dyDescent="0.2">
      <c r="A53" s="52" t="s">
        <v>72</v>
      </c>
      <c r="B53" s="118">
        <v>218</v>
      </c>
      <c r="C53" s="108">
        <v>194</v>
      </c>
      <c r="D53" s="108">
        <v>195</v>
      </c>
      <c r="E53" s="108">
        <v>205</v>
      </c>
      <c r="F53" s="108">
        <v>168</v>
      </c>
      <c r="G53" s="108">
        <v>181</v>
      </c>
      <c r="H53" s="108">
        <v>185</v>
      </c>
      <c r="I53" s="108">
        <v>177</v>
      </c>
      <c r="J53" s="285">
        <v>177</v>
      </c>
      <c r="K53" s="108">
        <v>149</v>
      </c>
      <c r="L53" s="280">
        <f>examinésqualifiésavecHS!D53</f>
        <v>154</v>
      </c>
      <c r="M53" s="108">
        <f t="shared" si="6"/>
        <v>2003</v>
      </c>
      <c r="N53" s="109">
        <f t="shared" si="4"/>
        <v>182.09090909090909</v>
      </c>
      <c r="O53" s="118">
        <v>169</v>
      </c>
      <c r="P53" s="108">
        <v>161</v>
      </c>
      <c r="Q53" s="108">
        <v>165</v>
      </c>
      <c r="R53" s="108">
        <v>181</v>
      </c>
      <c r="S53" s="108">
        <v>149</v>
      </c>
      <c r="T53" s="108">
        <v>151</v>
      </c>
      <c r="U53" s="108">
        <v>156</v>
      </c>
      <c r="V53" s="108">
        <v>149</v>
      </c>
      <c r="W53" s="285">
        <v>147</v>
      </c>
      <c r="X53" s="108">
        <v>124</v>
      </c>
      <c r="Y53" s="280">
        <f>examinésqualifiésavecHS!G53</f>
        <v>125</v>
      </c>
      <c r="Z53" s="108">
        <f t="shared" si="7"/>
        <v>1677</v>
      </c>
      <c r="AA53" s="109">
        <f t="shared" si="5"/>
        <v>152.45454545454547</v>
      </c>
    </row>
    <row r="54" spans="1:27" ht="12.6" customHeight="1" x14ac:dyDescent="0.2">
      <c r="A54" s="52" t="s">
        <v>73</v>
      </c>
      <c r="B54" s="118">
        <v>93</v>
      </c>
      <c r="C54" s="108">
        <v>93</v>
      </c>
      <c r="D54" s="108">
        <v>91</v>
      </c>
      <c r="E54" s="108">
        <v>101</v>
      </c>
      <c r="F54" s="108">
        <v>80</v>
      </c>
      <c r="G54" s="108">
        <v>71</v>
      </c>
      <c r="H54" s="108">
        <v>75</v>
      </c>
      <c r="I54" s="108">
        <v>88</v>
      </c>
      <c r="J54" s="285">
        <v>86</v>
      </c>
      <c r="K54" s="108">
        <v>84</v>
      </c>
      <c r="L54" s="280">
        <f>examinésqualifiésavecHS!D54</f>
        <v>87</v>
      </c>
      <c r="M54" s="108">
        <f t="shared" si="6"/>
        <v>949</v>
      </c>
      <c r="N54" s="109">
        <f t="shared" si="4"/>
        <v>86.272727272727266</v>
      </c>
      <c r="O54" s="118">
        <v>70</v>
      </c>
      <c r="P54" s="108">
        <v>76</v>
      </c>
      <c r="Q54" s="108">
        <v>71</v>
      </c>
      <c r="R54" s="108">
        <v>85</v>
      </c>
      <c r="S54" s="108">
        <v>71</v>
      </c>
      <c r="T54" s="108">
        <v>56</v>
      </c>
      <c r="U54" s="108">
        <v>57</v>
      </c>
      <c r="V54" s="108">
        <v>68</v>
      </c>
      <c r="W54" s="285">
        <v>62</v>
      </c>
      <c r="X54" s="108">
        <v>70</v>
      </c>
      <c r="Y54" s="280">
        <f>examinésqualifiésavecHS!G54</f>
        <v>70</v>
      </c>
      <c r="Z54" s="108">
        <f t="shared" si="7"/>
        <v>756</v>
      </c>
      <c r="AA54" s="109">
        <f t="shared" si="5"/>
        <v>68.727272727272734</v>
      </c>
    </row>
    <row r="55" spans="1:27" ht="12.6" customHeight="1" x14ac:dyDescent="0.2">
      <c r="A55" s="52" t="s">
        <v>74</v>
      </c>
      <c r="B55" s="118">
        <v>524</v>
      </c>
      <c r="C55" s="108">
        <v>466</v>
      </c>
      <c r="D55" s="108">
        <v>488</v>
      </c>
      <c r="E55" s="108">
        <v>428</v>
      </c>
      <c r="F55" s="108">
        <v>432</v>
      </c>
      <c r="G55" s="108">
        <v>398</v>
      </c>
      <c r="H55" s="108">
        <v>375</v>
      </c>
      <c r="I55" s="108">
        <v>397</v>
      </c>
      <c r="J55" s="285">
        <v>451</v>
      </c>
      <c r="K55" s="108">
        <v>480</v>
      </c>
      <c r="L55" s="280">
        <f>examinésqualifiésavecHS!D55</f>
        <v>449</v>
      </c>
      <c r="M55" s="108">
        <f t="shared" si="6"/>
        <v>4888</v>
      </c>
      <c r="N55" s="109">
        <f t="shared" si="4"/>
        <v>444.36363636363637</v>
      </c>
      <c r="O55" s="118">
        <v>363</v>
      </c>
      <c r="P55" s="108">
        <v>336</v>
      </c>
      <c r="Q55" s="108">
        <v>321</v>
      </c>
      <c r="R55" s="108">
        <v>272</v>
      </c>
      <c r="S55" s="108">
        <v>315</v>
      </c>
      <c r="T55" s="108">
        <v>318</v>
      </c>
      <c r="U55" s="108">
        <v>297</v>
      </c>
      <c r="V55" s="108">
        <v>324</v>
      </c>
      <c r="W55" s="285">
        <v>357</v>
      </c>
      <c r="X55" s="108">
        <v>342</v>
      </c>
      <c r="Y55" s="280">
        <f>examinésqualifiésavecHS!G55</f>
        <v>323</v>
      </c>
      <c r="Z55" s="108">
        <f t="shared" si="7"/>
        <v>3568</v>
      </c>
      <c r="AA55" s="109">
        <f t="shared" si="5"/>
        <v>324.36363636363637</v>
      </c>
    </row>
    <row r="56" spans="1:27" ht="12.6" customHeight="1" x14ac:dyDescent="0.2">
      <c r="A56" s="52" t="s">
        <v>75</v>
      </c>
      <c r="B56" s="118">
        <v>480</v>
      </c>
      <c r="C56" s="108">
        <v>447</v>
      </c>
      <c r="D56" s="108">
        <v>416</v>
      </c>
      <c r="E56" s="108">
        <v>424</v>
      </c>
      <c r="F56" s="108">
        <v>347</v>
      </c>
      <c r="G56" s="108">
        <v>374</v>
      </c>
      <c r="H56" s="108">
        <v>372</v>
      </c>
      <c r="I56" s="108">
        <v>367</v>
      </c>
      <c r="J56" s="285">
        <v>386</v>
      </c>
      <c r="K56" s="108">
        <v>369</v>
      </c>
      <c r="L56" s="280">
        <f>examinésqualifiésavecHS!D56</f>
        <v>434</v>
      </c>
      <c r="M56" s="108">
        <f t="shared" si="6"/>
        <v>4416</v>
      </c>
      <c r="N56" s="109">
        <f t="shared" si="4"/>
        <v>401.45454545454544</v>
      </c>
      <c r="O56" s="118">
        <v>236</v>
      </c>
      <c r="P56" s="108">
        <v>268</v>
      </c>
      <c r="Q56" s="108">
        <v>219</v>
      </c>
      <c r="R56" s="108">
        <v>227</v>
      </c>
      <c r="S56" s="108">
        <v>182</v>
      </c>
      <c r="T56" s="108">
        <v>230</v>
      </c>
      <c r="U56" s="108">
        <v>228</v>
      </c>
      <c r="V56" s="108">
        <v>242</v>
      </c>
      <c r="W56" s="285">
        <v>261</v>
      </c>
      <c r="X56" s="108">
        <v>219</v>
      </c>
      <c r="Y56" s="280">
        <f>examinésqualifiésavecHS!G56</f>
        <v>278</v>
      </c>
      <c r="Z56" s="108">
        <f t="shared" si="7"/>
        <v>2590</v>
      </c>
      <c r="AA56" s="109">
        <f t="shared" si="5"/>
        <v>235.45454545454547</v>
      </c>
    </row>
    <row r="57" spans="1:27" ht="12.6" customHeight="1" x14ac:dyDescent="0.2">
      <c r="A57" s="52" t="s">
        <v>76</v>
      </c>
      <c r="B57" s="118">
        <v>312</v>
      </c>
      <c r="C57" s="108">
        <v>314</v>
      </c>
      <c r="D57" s="108">
        <v>283</v>
      </c>
      <c r="E57" s="108">
        <v>275</v>
      </c>
      <c r="F57" s="108">
        <v>254</v>
      </c>
      <c r="G57" s="108">
        <v>265</v>
      </c>
      <c r="H57" s="108">
        <v>248</v>
      </c>
      <c r="I57" s="108">
        <v>173</v>
      </c>
      <c r="J57" s="285">
        <v>223</v>
      </c>
      <c r="K57" s="108">
        <v>242</v>
      </c>
      <c r="L57" s="280">
        <f>examinésqualifiésavecHS!D57</f>
        <v>213</v>
      </c>
      <c r="M57" s="108">
        <f t="shared" si="6"/>
        <v>2802</v>
      </c>
      <c r="N57" s="109">
        <f t="shared" si="4"/>
        <v>254.72727272727272</v>
      </c>
      <c r="O57" s="118">
        <v>184</v>
      </c>
      <c r="P57" s="108">
        <v>189</v>
      </c>
      <c r="Q57" s="108">
        <v>158</v>
      </c>
      <c r="R57" s="108">
        <v>155</v>
      </c>
      <c r="S57" s="108">
        <v>153</v>
      </c>
      <c r="T57" s="108">
        <v>185</v>
      </c>
      <c r="U57" s="108">
        <v>170</v>
      </c>
      <c r="V57" s="108">
        <v>127</v>
      </c>
      <c r="W57" s="285">
        <v>160</v>
      </c>
      <c r="X57" s="108">
        <v>169</v>
      </c>
      <c r="Y57" s="280">
        <f>examinésqualifiésavecHS!G57</f>
        <v>141</v>
      </c>
      <c r="Z57" s="108">
        <f t="shared" si="7"/>
        <v>1791</v>
      </c>
      <c r="AA57" s="109">
        <f t="shared" si="5"/>
        <v>162.81818181818181</v>
      </c>
    </row>
    <row r="58" spans="1:27" ht="12.6" customHeight="1" x14ac:dyDescent="0.2">
      <c r="A58" s="52" t="s">
        <v>77</v>
      </c>
      <c r="B58" s="118">
        <v>343</v>
      </c>
      <c r="C58" s="108">
        <v>294</v>
      </c>
      <c r="D58" s="108">
        <v>326</v>
      </c>
      <c r="E58" s="108">
        <v>292</v>
      </c>
      <c r="F58" s="108">
        <v>292</v>
      </c>
      <c r="G58" s="108">
        <v>255</v>
      </c>
      <c r="H58" s="108">
        <v>217</v>
      </c>
      <c r="I58" s="108">
        <v>221</v>
      </c>
      <c r="J58" s="285">
        <v>274</v>
      </c>
      <c r="K58" s="108">
        <v>283</v>
      </c>
      <c r="L58" s="280">
        <f>examinésqualifiésavecHS!D58</f>
        <v>288</v>
      </c>
      <c r="M58" s="108">
        <f t="shared" si="6"/>
        <v>3085</v>
      </c>
      <c r="N58" s="109">
        <f t="shared" si="4"/>
        <v>280.45454545454544</v>
      </c>
      <c r="O58" s="118">
        <v>166</v>
      </c>
      <c r="P58" s="108">
        <v>161</v>
      </c>
      <c r="Q58" s="108">
        <v>194</v>
      </c>
      <c r="R58" s="108">
        <v>156</v>
      </c>
      <c r="S58" s="108">
        <v>179</v>
      </c>
      <c r="T58" s="108">
        <v>171</v>
      </c>
      <c r="U58" s="108">
        <v>170</v>
      </c>
      <c r="V58" s="108">
        <v>176</v>
      </c>
      <c r="W58" s="285">
        <v>170</v>
      </c>
      <c r="X58" s="108">
        <v>152</v>
      </c>
      <c r="Y58" s="280">
        <f>examinésqualifiésavecHS!G58</f>
        <v>150</v>
      </c>
      <c r="Z58" s="108">
        <f t="shared" si="7"/>
        <v>1845</v>
      </c>
      <c r="AA58" s="109">
        <f t="shared" si="5"/>
        <v>167.72727272727272</v>
      </c>
    </row>
    <row r="59" spans="1:27" ht="12.6" customHeight="1" x14ac:dyDescent="0.2">
      <c r="A59" s="52" t="s">
        <v>78</v>
      </c>
      <c r="B59" s="118">
        <v>770</v>
      </c>
      <c r="C59" s="108">
        <v>750</v>
      </c>
      <c r="D59" s="108">
        <v>734</v>
      </c>
      <c r="E59" s="108">
        <v>684</v>
      </c>
      <c r="F59" s="108">
        <v>629</v>
      </c>
      <c r="G59" s="108">
        <v>565</v>
      </c>
      <c r="H59" s="108">
        <v>471</v>
      </c>
      <c r="I59" s="108">
        <v>386</v>
      </c>
      <c r="J59" s="285">
        <v>410</v>
      </c>
      <c r="K59" s="108">
        <v>369</v>
      </c>
      <c r="L59" s="280">
        <f>examinésqualifiésavecHS!D59</f>
        <v>340</v>
      </c>
      <c r="M59" s="108">
        <f t="shared" si="6"/>
        <v>6108</v>
      </c>
      <c r="N59" s="109">
        <f t="shared" si="4"/>
        <v>555.27272727272725</v>
      </c>
      <c r="O59" s="118">
        <v>443</v>
      </c>
      <c r="P59" s="108">
        <v>419</v>
      </c>
      <c r="Q59" s="108">
        <v>449</v>
      </c>
      <c r="R59" s="108">
        <v>443</v>
      </c>
      <c r="S59" s="108">
        <v>355</v>
      </c>
      <c r="T59" s="108">
        <v>320</v>
      </c>
      <c r="U59" s="108">
        <v>298</v>
      </c>
      <c r="V59" s="108">
        <v>282</v>
      </c>
      <c r="W59" s="285">
        <v>282</v>
      </c>
      <c r="X59" s="108">
        <v>244</v>
      </c>
      <c r="Y59" s="280">
        <f>examinésqualifiésavecHS!G59</f>
        <v>229</v>
      </c>
      <c r="Z59" s="108">
        <f t="shared" si="7"/>
        <v>3764</v>
      </c>
      <c r="AA59" s="109">
        <f t="shared" si="5"/>
        <v>342.18181818181819</v>
      </c>
    </row>
    <row r="60" spans="1:27" ht="12.6" customHeight="1" x14ac:dyDescent="0.2">
      <c r="A60" s="52" t="s">
        <v>79</v>
      </c>
      <c r="B60" s="118">
        <v>688</v>
      </c>
      <c r="C60" s="108">
        <v>713</v>
      </c>
      <c r="D60" s="108">
        <v>690</v>
      </c>
      <c r="E60" s="108">
        <v>681</v>
      </c>
      <c r="F60" s="108">
        <v>620</v>
      </c>
      <c r="G60" s="108">
        <v>548</v>
      </c>
      <c r="H60" s="108">
        <v>466</v>
      </c>
      <c r="I60" s="108">
        <v>424</v>
      </c>
      <c r="J60" s="285">
        <v>395</v>
      </c>
      <c r="K60" s="108">
        <v>366</v>
      </c>
      <c r="L60" s="280">
        <f>examinésqualifiésavecHS!D60</f>
        <v>322</v>
      </c>
      <c r="M60" s="108">
        <f t="shared" si="6"/>
        <v>5913</v>
      </c>
      <c r="N60" s="109">
        <f t="shared" si="4"/>
        <v>537.5454545454545</v>
      </c>
      <c r="O60" s="118">
        <v>473</v>
      </c>
      <c r="P60" s="108">
        <v>465</v>
      </c>
      <c r="Q60" s="108">
        <v>485</v>
      </c>
      <c r="R60" s="108">
        <v>492</v>
      </c>
      <c r="S60" s="108">
        <v>443</v>
      </c>
      <c r="T60" s="108">
        <v>421</v>
      </c>
      <c r="U60" s="108">
        <v>334</v>
      </c>
      <c r="V60" s="108">
        <v>324</v>
      </c>
      <c r="W60" s="285">
        <v>318</v>
      </c>
      <c r="X60" s="108">
        <v>266</v>
      </c>
      <c r="Y60" s="280">
        <f>examinésqualifiésavecHS!G60</f>
        <v>252</v>
      </c>
      <c r="Z60" s="108">
        <f t="shared" si="7"/>
        <v>4273</v>
      </c>
      <c r="AA60" s="109">
        <f t="shared" si="5"/>
        <v>388.45454545454544</v>
      </c>
    </row>
    <row r="61" spans="1:27" ht="12.6" customHeight="1" x14ac:dyDescent="0.2">
      <c r="A61" s="52" t="s">
        <v>80</v>
      </c>
      <c r="B61" s="118">
        <v>382</v>
      </c>
      <c r="C61" s="108">
        <v>419</v>
      </c>
      <c r="D61" s="108">
        <v>429</v>
      </c>
      <c r="E61" s="108">
        <v>362</v>
      </c>
      <c r="F61" s="108">
        <v>361</v>
      </c>
      <c r="G61" s="108">
        <v>336</v>
      </c>
      <c r="H61" s="108">
        <v>278</v>
      </c>
      <c r="I61" s="108">
        <v>249</v>
      </c>
      <c r="J61" s="285">
        <v>206</v>
      </c>
      <c r="K61" s="108">
        <v>195</v>
      </c>
      <c r="L61" s="280">
        <f>examinésqualifiésavecHS!D61</f>
        <v>181</v>
      </c>
      <c r="M61" s="108">
        <f t="shared" si="6"/>
        <v>3398</v>
      </c>
      <c r="N61" s="109">
        <f t="shared" si="4"/>
        <v>308.90909090909093</v>
      </c>
      <c r="O61" s="118">
        <v>182</v>
      </c>
      <c r="P61" s="108">
        <v>193</v>
      </c>
      <c r="Q61" s="108">
        <v>247</v>
      </c>
      <c r="R61" s="108">
        <v>206</v>
      </c>
      <c r="S61" s="108">
        <v>208</v>
      </c>
      <c r="T61" s="108">
        <v>213</v>
      </c>
      <c r="U61" s="108">
        <v>188</v>
      </c>
      <c r="V61" s="108">
        <v>168</v>
      </c>
      <c r="W61" s="285">
        <v>161</v>
      </c>
      <c r="X61" s="108">
        <v>146</v>
      </c>
      <c r="Y61" s="280">
        <f>examinésqualifiésavecHS!G61</f>
        <v>135</v>
      </c>
      <c r="Z61" s="108">
        <f t="shared" si="7"/>
        <v>2047</v>
      </c>
      <c r="AA61" s="109">
        <f t="shared" si="5"/>
        <v>186.09090909090909</v>
      </c>
    </row>
    <row r="62" spans="1:27" ht="12.6" customHeight="1" x14ac:dyDescent="0.2">
      <c r="A62" s="52" t="s">
        <v>81</v>
      </c>
      <c r="B62" s="118">
        <v>387</v>
      </c>
      <c r="C62" s="108">
        <v>344</v>
      </c>
      <c r="D62" s="108">
        <v>400</v>
      </c>
      <c r="E62" s="108">
        <v>358</v>
      </c>
      <c r="F62" s="108">
        <v>342</v>
      </c>
      <c r="G62" s="108">
        <v>327</v>
      </c>
      <c r="H62" s="108">
        <v>303</v>
      </c>
      <c r="I62" s="108">
        <v>306</v>
      </c>
      <c r="J62" s="285">
        <v>320</v>
      </c>
      <c r="K62" s="108">
        <v>261</v>
      </c>
      <c r="L62" s="280">
        <f>examinésqualifiésavecHS!D62</f>
        <v>311</v>
      </c>
      <c r="M62" s="108">
        <f t="shared" si="6"/>
        <v>3659</v>
      </c>
      <c r="N62" s="109">
        <f t="shared" si="4"/>
        <v>332.63636363636363</v>
      </c>
      <c r="O62" s="118">
        <v>218</v>
      </c>
      <c r="P62" s="108">
        <v>208</v>
      </c>
      <c r="Q62" s="108">
        <v>249</v>
      </c>
      <c r="R62" s="108">
        <v>212</v>
      </c>
      <c r="S62" s="108">
        <v>219</v>
      </c>
      <c r="T62" s="108">
        <v>208</v>
      </c>
      <c r="U62" s="108">
        <v>204</v>
      </c>
      <c r="V62" s="108">
        <v>222</v>
      </c>
      <c r="W62" s="285">
        <v>214</v>
      </c>
      <c r="X62" s="108">
        <v>143</v>
      </c>
      <c r="Y62" s="280">
        <f>examinésqualifiésavecHS!G62</f>
        <v>218</v>
      </c>
      <c r="Z62" s="108">
        <f t="shared" si="7"/>
        <v>2315</v>
      </c>
      <c r="AA62" s="109">
        <f t="shared" si="5"/>
        <v>210.45454545454547</v>
      </c>
    </row>
    <row r="63" spans="1:27" ht="12.6" customHeight="1" x14ac:dyDescent="0.2">
      <c r="A63" s="52" t="s">
        <v>82</v>
      </c>
      <c r="B63" s="118">
        <v>347</v>
      </c>
      <c r="C63" s="108">
        <v>362</v>
      </c>
      <c r="D63" s="108">
        <v>359</v>
      </c>
      <c r="E63" s="108">
        <v>347</v>
      </c>
      <c r="F63" s="108">
        <v>318</v>
      </c>
      <c r="G63" s="108">
        <v>218</v>
      </c>
      <c r="H63" s="108">
        <v>249</v>
      </c>
      <c r="I63" s="108">
        <v>261</v>
      </c>
      <c r="J63" s="285">
        <v>322</v>
      </c>
      <c r="K63" s="108">
        <v>228</v>
      </c>
      <c r="L63" s="280">
        <f>examinésqualifiésavecHS!D63</f>
        <v>275</v>
      </c>
      <c r="M63" s="108">
        <f t="shared" si="6"/>
        <v>3286</v>
      </c>
      <c r="N63" s="109">
        <f t="shared" si="4"/>
        <v>298.72727272727275</v>
      </c>
      <c r="O63" s="118">
        <v>246</v>
      </c>
      <c r="P63" s="108">
        <v>269</v>
      </c>
      <c r="Q63" s="108">
        <v>263</v>
      </c>
      <c r="R63" s="108">
        <v>255</v>
      </c>
      <c r="S63" s="108">
        <v>258</v>
      </c>
      <c r="T63" s="108">
        <v>179</v>
      </c>
      <c r="U63" s="108">
        <v>208</v>
      </c>
      <c r="V63" s="108">
        <v>217</v>
      </c>
      <c r="W63" s="285">
        <v>260</v>
      </c>
      <c r="X63" s="108">
        <v>175</v>
      </c>
      <c r="Y63" s="280">
        <f>examinésqualifiésavecHS!G63</f>
        <v>220</v>
      </c>
      <c r="Z63" s="108">
        <f t="shared" si="7"/>
        <v>2550</v>
      </c>
      <c r="AA63" s="109">
        <f t="shared" si="5"/>
        <v>231.81818181818181</v>
      </c>
    </row>
    <row r="64" spans="1:27" ht="12.6" customHeight="1" x14ac:dyDescent="0.2">
      <c r="A64" s="54" t="s">
        <v>83</v>
      </c>
      <c r="B64" s="119">
        <v>219</v>
      </c>
      <c r="C64" s="111">
        <v>249</v>
      </c>
      <c r="D64" s="111">
        <v>218</v>
      </c>
      <c r="E64" s="111">
        <v>268</v>
      </c>
      <c r="F64" s="111">
        <v>248</v>
      </c>
      <c r="G64" s="111">
        <v>225</v>
      </c>
      <c r="H64" s="111">
        <v>195</v>
      </c>
      <c r="I64" s="111">
        <v>186</v>
      </c>
      <c r="J64" s="286">
        <v>175</v>
      </c>
      <c r="K64" s="111">
        <v>157</v>
      </c>
      <c r="L64" s="436">
        <f>examinésqualifiésavecHS!D64</f>
        <v>158</v>
      </c>
      <c r="M64" s="111">
        <f t="shared" si="6"/>
        <v>2298</v>
      </c>
      <c r="N64" s="112">
        <f t="shared" si="4"/>
        <v>208.90909090909091</v>
      </c>
      <c r="O64" s="119">
        <v>160</v>
      </c>
      <c r="P64" s="111">
        <v>178</v>
      </c>
      <c r="Q64" s="111">
        <v>167</v>
      </c>
      <c r="R64" s="111">
        <v>193</v>
      </c>
      <c r="S64" s="111">
        <v>182</v>
      </c>
      <c r="T64" s="111">
        <v>175</v>
      </c>
      <c r="U64" s="111">
        <v>165</v>
      </c>
      <c r="V64" s="111">
        <v>150</v>
      </c>
      <c r="W64" s="286">
        <v>138</v>
      </c>
      <c r="X64" s="111">
        <v>128</v>
      </c>
      <c r="Y64" s="436">
        <f>examinésqualifiésavecHS!G64</f>
        <v>108</v>
      </c>
      <c r="Z64" s="111">
        <f t="shared" si="7"/>
        <v>1744</v>
      </c>
      <c r="AA64" s="112">
        <f t="shared" si="5"/>
        <v>158.54545454545453</v>
      </c>
    </row>
    <row r="65" spans="1:27" ht="12.6" customHeight="1" x14ac:dyDescent="0.2">
      <c r="A65" s="56" t="s">
        <v>84</v>
      </c>
      <c r="B65" s="113">
        <v>8460</v>
      </c>
      <c r="C65" s="41">
        <v>8240</v>
      </c>
      <c r="D65" s="41">
        <v>8125</v>
      </c>
      <c r="E65" s="41">
        <v>7806</v>
      </c>
      <c r="F65" s="41">
        <v>7225</v>
      </c>
      <c r="G65" s="41">
        <v>6877</v>
      </c>
      <c r="H65" s="41">
        <v>6083</v>
      </c>
      <c r="I65" s="41">
        <v>5807</v>
      </c>
      <c r="J65" s="282">
        <v>6141</v>
      </c>
      <c r="K65" s="41">
        <v>5747</v>
      </c>
      <c r="L65" s="437">
        <f>examinésqualifiésavecHS!D65</f>
        <v>5691</v>
      </c>
      <c r="M65" s="41">
        <f t="shared" si="6"/>
        <v>76202</v>
      </c>
      <c r="N65" s="114">
        <f t="shared" si="4"/>
        <v>6927.454545454545</v>
      </c>
      <c r="O65" s="113">
        <v>5500</v>
      </c>
      <c r="P65" s="41">
        <v>5591</v>
      </c>
      <c r="Q65" s="41">
        <v>5540</v>
      </c>
      <c r="R65" s="41">
        <v>5451</v>
      </c>
      <c r="S65" s="41">
        <v>5065</v>
      </c>
      <c r="T65" s="41">
        <v>4912</v>
      </c>
      <c r="U65" s="41">
        <v>4462</v>
      </c>
      <c r="V65" s="41">
        <v>4355</v>
      </c>
      <c r="W65" s="282">
        <v>4459</v>
      </c>
      <c r="X65" s="41">
        <v>3960</v>
      </c>
      <c r="Y65" s="437">
        <f>examinésqualifiésavecHS!G65</f>
        <v>3963</v>
      </c>
      <c r="Z65" s="41">
        <f t="shared" si="7"/>
        <v>53258</v>
      </c>
      <c r="AA65" s="114">
        <f t="shared" si="5"/>
        <v>4841.636363636364</v>
      </c>
    </row>
    <row r="66" spans="1:27" ht="12.6" customHeight="1" x14ac:dyDescent="0.2">
      <c r="A66" s="49">
        <v>85</v>
      </c>
      <c r="B66" s="117">
        <v>126</v>
      </c>
      <c r="C66" s="105">
        <v>131</v>
      </c>
      <c r="D66" s="105">
        <v>115</v>
      </c>
      <c r="E66" s="105">
        <v>123</v>
      </c>
      <c r="F66" s="105">
        <v>100</v>
      </c>
      <c r="G66" s="105">
        <v>106</v>
      </c>
      <c r="H66" s="105">
        <v>89</v>
      </c>
      <c r="I66" s="105">
        <v>84</v>
      </c>
      <c r="J66" s="284">
        <v>69</v>
      </c>
      <c r="K66" s="105">
        <v>53</v>
      </c>
      <c r="L66" s="435">
        <f>examinésqualifiésavecHS!D66</f>
        <v>58</v>
      </c>
      <c r="M66" s="105">
        <f t="shared" si="6"/>
        <v>1054</v>
      </c>
      <c r="N66" s="106">
        <f t="shared" si="4"/>
        <v>95.818181818181813</v>
      </c>
      <c r="O66" s="117">
        <v>76</v>
      </c>
      <c r="P66" s="105">
        <v>74</v>
      </c>
      <c r="Q66" s="105">
        <v>74</v>
      </c>
      <c r="R66" s="105">
        <v>78</v>
      </c>
      <c r="S66" s="105">
        <v>65</v>
      </c>
      <c r="T66" s="105">
        <v>75</v>
      </c>
      <c r="U66" s="105">
        <v>64</v>
      </c>
      <c r="V66" s="105">
        <v>46</v>
      </c>
      <c r="W66" s="284">
        <v>51</v>
      </c>
      <c r="X66" s="105">
        <v>40</v>
      </c>
      <c r="Y66" s="435">
        <f>examinésqualifiésavecHS!G66</f>
        <v>39</v>
      </c>
      <c r="Z66" s="105">
        <f t="shared" si="7"/>
        <v>682</v>
      </c>
      <c r="AA66" s="106">
        <f t="shared" si="5"/>
        <v>62</v>
      </c>
    </row>
    <row r="67" spans="1:27" ht="12.6" customHeight="1" x14ac:dyDescent="0.2">
      <c r="A67" s="52">
        <v>86</v>
      </c>
      <c r="B67" s="118">
        <v>160</v>
      </c>
      <c r="C67" s="108">
        <v>165</v>
      </c>
      <c r="D67" s="108">
        <v>142</v>
      </c>
      <c r="E67" s="108">
        <v>164</v>
      </c>
      <c r="F67" s="108">
        <v>158</v>
      </c>
      <c r="G67" s="108">
        <v>138</v>
      </c>
      <c r="H67" s="108">
        <v>134</v>
      </c>
      <c r="I67" s="108">
        <v>134</v>
      </c>
      <c r="J67" s="285">
        <v>90</v>
      </c>
      <c r="K67" s="108">
        <v>94</v>
      </c>
      <c r="L67" s="280">
        <f>examinésqualifiésavecHS!D67</f>
        <v>104</v>
      </c>
      <c r="M67" s="108">
        <f t="shared" si="6"/>
        <v>1483</v>
      </c>
      <c r="N67" s="109">
        <f t="shared" si="4"/>
        <v>134.81818181818181</v>
      </c>
      <c r="O67" s="118">
        <v>104</v>
      </c>
      <c r="P67" s="108">
        <v>93</v>
      </c>
      <c r="Q67" s="108">
        <v>84</v>
      </c>
      <c r="R67" s="108">
        <v>104</v>
      </c>
      <c r="S67" s="108">
        <v>89</v>
      </c>
      <c r="T67" s="108">
        <v>89</v>
      </c>
      <c r="U67" s="108">
        <v>81</v>
      </c>
      <c r="V67" s="108">
        <v>90</v>
      </c>
      <c r="W67" s="285">
        <v>48</v>
      </c>
      <c r="X67" s="108">
        <v>57</v>
      </c>
      <c r="Y67" s="280">
        <f>examinésqualifiésavecHS!G67</f>
        <v>72</v>
      </c>
      <c r="Z67" s="108">
        <f t="shared" si="7"/>
        <v>911</v>
      </c>
      <c r="AA67" s="109">
        <f t="shared" si="5"/>
        <v>82.818181818181813</v>
      </c>
    </row>
    <row r="68" spans="1:27" ht="12.6" customHeight="1" x14ac:dyDescent="0.2">
      <c r="A68" s="54">
        <v>87</v>
      </c>
      <c r="B68" s="119">
        <v>223</v>
      </c>
      <c r="C68" s="111">
        <v>235</v>
      </c>
      <c r="D68" s="111">
        <v>195</v>
      </c>
      <c r="E68" s="111">
        <v>201</v>
      </c>
      <c r="F68" s="111">
        <v>218</v>
      </c>
      <c r="G68" s="111">
        <v>180</v>
      </c>
      <c r="H68" s="111">
        <v>158</v>
      </c>
      <c r="I68" s="111">
        <v>133</v>
      </c>
      <c r="J68" s="286">
        <v>105</v>
      </c>
      <c r="K68" s="111">
        <v>98</v>
      </c>
      <c r="L68" s="436">
        <f>examinésqualifiésavecHS!D68</f>
        <v>110</v>
      </c>
      <c r="M68" s="111">
        <f t="shared" si="6"/>
        <v>1856</v>
      </c>
      <c r="N68" s="112">
        <f>M68/11</f>
        <v>168.72727272727272</v>
      </c>
      <c r="O68" s="119">
        <v>160</v>
      </c>
      <c r="P68" s="111">
        <v>156</v>
      </c>
      <c r="Q68" s="111">
        <v>115</v>
      </c>
      <c r="R68" s="111">
        <v>138</v>
      </c>
      <c r="S68" s="111">
        <v>151</v>
      </c>
      <c r="T68" s="111">
        <v>134</v>
      </c>
      <c r="U68" s="111">
        <v>113</v>
      </c>
      <c r="V68" s="111">
        <v>104</v>
      </c>
      <c r="W68" s="286">
        <v>88</v>
      </c>
      <c r="X68" s="111">
        <v>85</v>
      </c>
      <c r="Y68" s="436">
        <f>examinésqualifiésavecHS!G68</f>
        <v>89</v>
      </c>
      <c r="Z68" s="111">
        <f t="shared" si="7"/>
        <v>1333</v>
      </c>
      <c r="AA68" s="112">
        <f t="shared" si="5"/>
        <v>121.18181818181819</v>
      </c>
    </row>
    <row r="69" spans="1:27" ht="12.6" customHeight="1" x14ac:dyDescent="0.2">
      <c r="A69" s="941">
        <v>90</v>
      </c>
      <c r="B69" s="942"/>
      <c r="C69" s="943"/>
      <c r="D69" s="943"/>
      <c r="E69" s="943"/>
      <c r="F69" s="943"/>
      <c r="G69" s="943"/>
      <c r="H69" s="943"/>
      <c r="I69" s="943"/>
      <c r="J69" s="943"/>
      <c r="K69" s="111">
        <v>23</v>
      </c>
      <c r="L69" s="436">
        <f>examinésqualifiésavecHS!D69</f>
        <v>17</v>
      </c>
      <c r="M69" s="111">
        <f t="shared" ref="M69:M71" si="8">SUM(B69:L69)</f>
        <v>40</v>
      </c>
      <c r="N69" s="112">
        <f>AVERAGE(K69:L69)</f>
        <v>20</v>
      </c>
      <c r="O69" s="942"/>
      <c r="P69" s="943"/>
      <c r="Q69" s="943"/>
      <c r="R69" s="943"/>
      <c r="S69" s="943"/>
      <c r="T69" s="943"/>
      <c r="U69" s="943"/>
      <c r="V69" s="943"/>
      <c r="W69" s="943"/>
      <c r="X69" s="943">
        <v>10</v>
      </c>
      <c r="Y69" s="436">
        <f>examinésqualifiésavecHS!G69</f>
        <v>10</v>
      </c>
      <c r="Z69" s="111">
        <f t="shared" ref="Z69:Z71" si="9">SUM(O69:Y69)</f>
        <v>20</v>
      </c>
      <c r="AA69" s="112">
        <f>AVERAGE(X69:Y69)</f>
        <v>10</v>
      </c>
    </row>
    <row r="70" spans="1:27" ht="12.6" customHeight="1" x14ac:dyDescent="0.2">
      <c r="A70" s="941">
        <v>91</v>
      </c>
      <c r="B70" s="942"/>
      <c r="C70" s="943"/>
      <c r="D70" s="943"/>
      <c r="E70" s="943"/>
      <c r="F70" s="943"/>
      <c r="G70" s="943"/>
      <c r="H70" s="943"/>
      <c r="I70" s="943"/>
      <c r="J70" s="943"/>
      <c r="K70" s="111">
        <v>60</v>
      </c>
      <c r="L70" s="436">
        <f>examinésqualifiésavecHS!D70</f>
        <v>58</v>
      </c>
      <c r="M70" s="111">
        <f t="shared" si="8"/>
        <v>118</v>
      </c>
      <c r="N70" s="112">
        <f t="shared" ref="N70" si="10">AVERAGE(K70:L70)</f>
        <v>59</v>
      </c>
      <c r="O70" s="942"/>
      <c r="P70" s="943"/>
      <c r="Q70" s="943"/>
      <c r="R70" s="943"/>
      <c r="S70" s="943"/>
      <c r="T70" s="943"/>
      <c r="U70" s="943"/>
      <c r="V70" s="943"/>
      <c r="W70" s="943"/>
      <c r="X70" s="943">
        <v>24</v>
      </c>
      <c r="Y70" s="436">
        <f>examinésqualifiésavecHS!G70</f>
        <v>28</v>
      </c>
      <c r="Z70" s="111">
        <f t="shared" si="9"/>
        <v>52</v>
      </c>
      <c r="AA70" s="112">
        <f t="shared" ref="AA70:AA71" si="11">AVERAGE(X70:Y70)</f>
        <v>26</v>
      </c>
    </row>
    <row r="71" spans="1:27" ht="12.6" customHeight="1" x14ac:dyDescent="0.2">
      <c r="A71" s="941">
        <v>92</v>
      </c>
      <c r="B71" s="942"/>
      <c r="C71" s="943"/>
      <c r="D71" s="943"/>
      <c r="E71" s="943"/>
      <c r="F71" s="943"/>
      <c r="G71" s="943"/>
      <c r="H71" s="943"/>
      <c r="I71" s="943"/>
      <c r="J71" s="943"/>
      <c r="K71" s="111">
        <v>47</v>
      </c>
      <c r="L71" s="436">
        <f>examinésqualifiésavecHS!D71</f>
        <v>31</v>
      </c>
      <c r="M71" s="111">
        <f t="shared" si="8"/>
        <v>78</v>
      </c>
      <c r="N71" s="112">
        <f>AVERAGE(K71:L71)</f>
        <v>39</v>
      </c>
      <c r="O71" s="942"/>
      <c r="P71" s="943"/>
      <c r="Q71" s="943"/>
      <c r="R71" s="943"/>
      <c r="S71" s="943"/>
      <c r="T71" s="943"/>
      <c r="U71" s="943"/>
      <c r="V71" s="943"/>
      <c r="W71" s="943"/>
      <c r="X71" s="943">
        <v>19</v>
      </c>
      <c r="Y71" s="436">
        <f>examinésqualifiésavecHS!G71</f>
        <v>10</v>
      </c>
      <c r="Z71" s="111">
        <f t="shared" si="9"/>
        <v>29</v>
      </c>
      <c r="AA71" s="112">
        <f t="shared" si="11"/>
        <v>14.5</v>
      </c>
    </row>
    <row r="72" spans="1:27" ht="12.6" customHeight="1" x14ac:dyDescent="0.2">
      <c r="A72" s="212" t="s">
        <v>386</v>
      </c>
      <c r="B72" s="120">
        <v>509</v>
      </c>
      <c r="C72" s="42">
        <v>531</v>
      </c>
      <c r="D72" s="42">
        <v>452</v>
      </c>
      <c r="E72" s="42">
        <v>488</v>
      </c>
      <c r="F72" s="42">
        <v>476</v>
      </c>
      <c r="G72" s="42">
        <v>424</v>
      </c>
      <c r="H72" s="42">
        <v>381</v>
      </c>
      <c r="I72" s="42">
        <v>351</v>
      </c>
      <c r="J72" s="283">
        <v>264</v>
      </c>
      <c r="K72" s="42">
        <v>375</v>
      </c>
      <c r="L72" s="438">
        <f>examinésqualifiésavecHS!D72</f>
        <v>378</v>
      </c>
      <c r="M72" s="42">
        <f t="shared" si="6"/>
        <v>4629</v>
      </c>
      <c r="N72" s="121">
        <f t="shared" si="4"/>
        <v>420.81818181818181</v>
      </c>
      <c r="O72" s="120">
        <v>340</v>
      </c>
      <c r="P72" s="42">
        <v>323</v>
      </c>
      <c r="Q72" s="42">
        <v>273</v>
      </c>
      <c r="R72" s="42">
        <v>320</v>
      </c>
      <c r="S72" s="42">
        <v>305</v>
      </c>
      <c r="T72" s="42">
        <v>298</v>
      </c>
      <c r="U72" s="42">
        <v>258</v>
      </c>
      <c r="V72" s="42">
        <v>240</v>
      </c>
      <c r="W72" s="283">
        <v>187</v>
      </c>
      <c r="X72" s="42">
        <v>235</v>
      </c>
      <c r="Y72" s="438">
        <f>examinésqualifiésavecHS!G72</f>
        <v>248</v>
      </c>
      <c r="Z72" s="42">
        <f t="shared" si="7"/>
        <v>3027</v>
      </c>
      <c r="AA72" s="121">
        <f t="shared" si="5"/>
        <v>275.18181818181819</v>
      </c>
    </row>
    <row r="73" spans="1:27" ht="12.6" customHeight="1" thickBot="1" x14ac:dyDescent="0.25">
      <c r="A73" s="59" t="s">
        <v>8</v>
      </c>
      <c r="B73" s="122">
        <v>14852</v>
      </c>
      <c r="C73" s="123">
        <v>15079</v>
      </c>
      <c r="D73" s="123">
        <v>14961</v>
      </c>
      <c r="E73" s="123">
        <v>14628</v>
      </c>
      <c r="F73" s="123">
        <v>13983</v>
      </c>
      <c r="G73" s="123">
        <v>13447</v>
      </c>
      <c r="H73" s="123">
        <v>12602</v>
      </c>
      <c r="I73" s="123">
        <v>12478</v>
      </c>
      <c r="J73" s="123">
        <v>12946</v>
      </c>
      <c r="K73" s="123">
        <v>12851</v>
      </c>
      <c r="L73" s="123">
        <f>examinésqualifiésavecHS!D73</f>
        <v>12610</v>
      </c>
      <c r="M73" s="213">
        <f t="shared" si="6"/>
        <v>150437</v>
      </c>
      <c r="N73" s="124">
        <f t="shared" si="4"/>
        <v>13676.09090909091</v>
      </c>
      <c r="O73" s="122">
        <v>8829</v>
      </c>
      <c r="P73" s="123">
        <v>9190</v>
      </c>
      <c r="Q73" s="123">
        <v>9211</v>
      </c>
      <c r="R73" s="123">
        <v>9182</v>
      </c>
      <c r="S73" s="123">
        <v>8796</v>
      </c>
      <c r="T73" s="123">
        <v>8675</v>
      </c>
      <c r="U73" s="123">
        <v>8202</v>
      </c>
      <c r="V73" s="123">
        <v>8059</v>
      </c>
      <c r="W73" s="123">
        <v>8184</v>
      </c>
      <c r="X73" s="123">
        <v>7853</v>
      </c>
      <c r="Y73" s="123">
        <f>examinésqualifiésavecHS!G73</f>
        <v>7765</v>
      </c>
      <c r="Z73" s="214">
        <f>SUM(O73:Y73)</f>
        <v>93946</v>
      </c>
      <c r="AA73" s="124">
        <f t="shared" si="5"/>
        <v>8540.545454545454</v>
      </c>
    </row>
    <row r="74" spans="1:27" x14ac:dyDescent="0.2">
      <c r="A74" s="12" t="str">
        <f>'fiche technique'!B4</f>
        <v>Source: MESRI-DGRH A1-1, ANTARES, campagne qualification 2021, données au 15/11/2021       Remarque: La table des sections CNU est en page 28.</v>
      </c>
    </row>
    <row r="75" spans="1:27" x14ac:dyDescent="0.2">
      <c r="A75" s="125" t="s">
        <v>310</v>
      </c>
    </row>
    <row r="76" spans="1:27" x14ac:dyDescent="0.2">
      <c r="A76" s="125" t="s">
        <v>397</v>
      </c>
    </row>
    <row r="79" spans="1:27" x14ac:dyDescent="0.2"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155" spans="1:1" x14ac:dyDescent="0.2">
      <c r="A155" s="47"/>
    </row>
  </sheetData>
  <sheetProtection selectLockedCells="1" selectUnlockedCells="1"/>
  <mergeCells count="33">
    <mergeCell ref="AA7:AA8"/>
    <mergeCell ref="U7:U8"/>
    <mergeCell ref="P7:P8"/>
    <mergeCell ref="Q7:Q8"/>
    <mergeCell ref="X7:X8"/>
    <mergeCell ref="R7:R8"/>
    <mergeCell ref="S7:S8"/>
    <mergeCell ref="T7:T8"/>
    <mergeCell ref="Z7:Z8"/>
    <mergeCell ref="V7:V8"/>
    <mergeCell ref="W7:W8"/>
    <mergeCell ref="Y7:Y8"/>
    <mergeCell ref="F7:F8"/>
    <mergeCell ref="G7:G8"/>
    <mergeCell ref="M7:M8"/>
    <mergeCell ref="N7:N8"/>
    <mergeCell ref="O7:O8"/>
    <mergeCell ref="H7:H8"/>
    <mergeCell ref="K7:K8"/>
    <mergeCell ref="I7:I8"/>
    <mergeCell ref="J7:J8"/>
    <mergeCell ref="L7:L8"/>
    <mergeCell ref="A7:A8"/>
    <mergeCell ref="B7:B8"/>
    <mergeCell ref="C7:C8"/>
    <mergeCell ref="D7:D8"/>
    <mergeCell ref="E7:E8"/>
    <mergeCell ref="A1:C1"/>
    <mergeCell ref="Z1:AA1"/>
    <mergeCell ref="A3:AA3"/>
    <mergeCell ref="A4:AA4"/>
    <mergeCell ref="B6:N6"/>
    <mergeCell ref="O6:AA6"/>
  </mergeCells>
  <printOptions horizontalCentered="1"/>
  <pageMargins left="0.39370078740157483" right="0.39370078740157483" top="0.39370078740157483" bottom="0.39370078740157483" header="0.51181102362204722" footer="0.19685039370078741"/>
  <pageSetup paperSize="9" scale="57" firstPageNumber="0" orientation="landscape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6"/>
    <pageSetUpPr fitToPage="1"/>
  </sheetPr>
  <dimension ref="A1:AB156"/>
  <sheetViews>
    <sheetView showZeros="0" workbookViewId="0">
      <selection activeCell="M27" sqref="M27"/>
    </sheetView>
  </sheetViews>
  <sheetFormatPr baseColWidth="10" defaultColWidth="13.33203125" defaultRowHeight="12.75" x14ac:dyDescent="0.2"/>
  <cols>
    <col min="1" max="1" width="31.1640625" style="25" customWidth="1"/>
    <col min="2" max="3" width="9" style="25" customWidth="1"/>
    <col min="4" max="5" width="7.83203125" style="25" customWidth="1"/>
    <col min="6" max="12" width="8.33203125" style="15" customWidth="1"/>
    <col min="13" max="13" width="8.6640625" style="15" customWidth="1"/>
    <col min="14" max="14" width="9.83203125" style="15" customWidth="1"/>
    <col min="15" max="15" width="8.5" style="15" customWidth="1"/>
    <col min="16" max="16" width="9.1640625" style="15" customWidth="1"/>
    <col min="17" max="18" width="8.33203125" style="15" customWidth="1"/>
    <col min="19" max="25" width="9.5" style="25" customWidth="1"/>
    <col min="26" max="27" width="9.83203125" style="25" customWidth="1"/>
    <col min="28" max="16384" width="13.33203125" style="15"/>
  </cols>
  <sheetData>
    <row r="1" spans="1:28" ht="10.5" customHeight="1" x14ac:dyDescent="0.2">
      <c r="A1" s="1028" t="s">
        <v>0</v>
      </c>
      <c r="B1" s="1028"/>
      <c r="C1" s="1028"/>
      <c r="D1" s="15"/>
      <c r="E1" s="15"/>
      <c r="S1" s="15"/>
      <c r="T1" s="15"/>
      <c r="U1" s="15"/>
      <c r="V1" s="15"/>
      <c r="W1" s="15"/>
      <c r="X1" s="15"/>
      <c r="Y1" s="15"/>
      <c r="Z1" s="1019">
        <f>'fiche technique'!B2</f>
        <v>0</v>
      </c>
      <c r="AA1" s="1019"/>
    </row>
    <row r="2" spans="1:28" ht="3.75" customHeight="1" x14ac:dyDescent="0.3">
      <c r="A2" s="26"/>
      <c r="B2" s="15"/>
      <c r="C2" s="15"/>
      <c r="D2" s="15"/>
      <c r="E2" s="15"/>
      <c r="S2" s="15"/>
      <c r="T2" s="15"/>
      <c r="U2" s="15"/>
      <c r="V2" s="15"/>
      <c r="W2" s="15"/>
      <c r="X2" s="15"/>
      <c r="Y2" s="15"/>
      <c r="Z2" s="11"/>
      <c r="AA2" s="11"/>
    </row>
    <row r="3" spans="1:28" ht="13.5" customHeight="1" x14ac:dyDescent="0.2">
      <c r="A3" s="1032" t="str">
        <f>'fiche technique'!B3</f>
        <v>Campagne de qualification pour l'année 2021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</row>
    <row r="4" spans="1:28" s="27" customFormat="1" ht="15.75" x14ac:dyDescent="0.25">
      <c r="A4" s="1042" t="str">
        <f>"Répartition des qualifications PR par section du CNU et par corps sur la période "&amp;B7&amp;"-"&amp;L7</f>
        <v>Répartition des qualifications PR par section du CNU et par corps sur la période 2011-2021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</row>
    <row r="5" spans="1:28" ht="13.5" customHeight="1" thickBot="1" x14ac:dyDescent="0.25">
      <c r="B5" s="15"/>
      <c r="C5" s="15"/>
      <c r="D5" s="15"/>
      <c r="E5" s="15"/>
      <c r="S5" s="15"/>
      <c r="T5" s="15"/>
      <c r="U5" s="15"/>
      <c r="V5" s="15"/>
      <c r="W5" s="15"/>
      <c r="X5" s="15"/>
      <c r="Y5" s="15"/>
      <c r="Z5" s="15"/>
      <c r="AA5" s="13" t="s">
        <v>118</v>
      </c>
    </row>
    <row r="6" spans="1:28" x14ac:dyDescent="0.2">
      <c r="B6" s="1048" t="s">
        <v>313</v>
      </c>
      <c r="C6" s="1048"/>
      <c r="D6" s="1048"/>
      <c r="E6" s="1048"/>
      <c r="F6" s="1048"/>
      <c r="G6" s="1048"/>
      <c r="H6" s="1048"/>
      <c r="I6" s="1048"/>
      <c r="J6" s="1048"/>
      <c r="K6" s="1048"/>
      <c r="L6" s="1100"/>
      <c r="M6" s="1048"/>
      <c r="N6" s="1048"/>
      <c r="O6" s="1048" t="s">
        <v>119</v>
      </c>
      <c r="P6" s="1048"/>
      <c r="Q6" s="1048"/>
      <c r="R6" s="1048"/>
      <c r="S6" s="1048"/>
      <c r="T6" s="1048"/>
      <c r="U6" s="1048"/>
      <c r="V6" s="1048"/>
      <c r="W6" s="1048"/>
      <c r="X6" s="1048"/>
      <c r="Y6" s="1100"/>
      <c r="Z6" s="1048"/>
      <c r="AA6" s="1048"/>
    </row>
    <row r="7" spans="1:28" ht="12.75" customHeight="1" x14ac:dyDescent="0.2">
      <c r="A7" s="1043" t="s">
        <v>25</v>
      </c>
      <c r="B7" s="1101">
        <f t="shared" ref="B7:J7" si="0">C7-1</f>
        <v>2011</v>
      </c>
      <c r="C7" s="1037">
        <f t="shared" si="0"/>
        <v>2012</v>
      </c>
      <c r="D7" s="1037">
        <f t="shared" si="0"/>
        <v>2013</v>
      </c>
      <c r="E7" s="1037">
        <f t="shared" si="0"/>
        <v>2014</v>
      </c>
      <c r="F7" s="1037">
        <f t="shared" si="0"/>
        <v>2015</v>
      </c>
      <c r="G7" s="1037">
        <f t="shared" si="0"/>
        <v>2016</v>
      </c>
      <c r="H7" s="1037">
        <f t="shared" si="0"/>
        <v>2017</v>
      </c>
      <c r="I7" s="1037">
        <f t="shared" si="0"/>
        <v>2018</v>
      </c>
      <c r="J7" s="1037">
        <f t="shared" si="0"/>
        <v>2019</v>
      </c>
      <c r="K7" s="1037">
        <f>L7-1</f>
        <v>2020</v>
      </c>
      <c r="L7" s="1037">
        <f>ANNEE</f>
        <v>2021</v>
      </c>
      <c r="M7" s="1037" t="s">
        <v>9</v>
      </c>
      <c r="N7" s="1102" t="s">
        <v>117</v>
      </c>
      <c r="O7" s="1101">
        <f t="shared" ref="O7:W7" si="1">P7-1</f>
        <v>2011</v>
      </c>
      <c r="P7" s="1037">
        <f t="shared" si="1"/>
        <v>2012</v>
      </c>
      <c r="Q7" s="1037">
        <f t="shared" si="1"/>
        <v>2013</v>
      </c>
      <c r="R7" s="1037">
        <f t="shared" si="1"/>
        <v>2014</v>
      </c>
      <c r="S7" s="1037">
        <f t="shared" si="1"/>
        <v>2015</v>
      </c>
      <c r="T7" s="1037">
        <f t="shared" si="1"/>
        <v>2016</v>
      </c>
      <c r="U7" s="1037">
        <f t="shared" si="1"/>
        <v>2017</v>
      </c>
      <c r="V7" s="1037">
        <f t="shared" si="1"/>
        <v>2018</v>
      </c>
      <c r="W7" s="1037">
        <f t="shared" si="1"/>
        <v>2019</v>
      </c>
      <c r="X7" s="1037">
        <f>Y7-1</f>
        <v>2020</v>
      </c>
      <c r="Y7" s="1037">
        <f>ANNEE</f>
        <v>2021</v>
      </c>
      <c r="Z7" s="1037" t="s">
        <v>9</v>
      </c>
      <c r="AA7" s="1102" t="s">
        <v>117</v>
      </c>
    </row>
    <row r="8" spans="1:28" x14ac:dyDescent="0.2">
      <c r="A8" s="1043"/>
      <c r="B8" s="1101"/>
      <c r="C8" s="1037"/>
      <c r="D8" s="1037"/>
      <c r="E8" s="1037"/>
      <c r="F8" s="1037"/>
      <c r="G8" s="1037"/>
      <c r="H8" s="1037"/>
      <c r="I8" s="1037"/>
      <c r="J8" s="1037"/>
      <c r="K8" s="1037"/>
      <c r="L8" s="1037"/>
      <c r="M8" s="1037"/>
      <c r="N8" s="1102"/>
      <c r="O8" s="1101"/>
      <c r="P8" s="1037"/>
      <c r="Q8" s="1037"/>
      <c r="R8" s="1037"/>
      <c r="S8" s="1037"/>
      <c r="T8" s="1037"/>
      <c r="U8" s="1037"/>
      <c r="V8" s="1037"/>
      <c r="W8" s="1037"/>
      <c r="X8" s="1037"/>
      <c r="Y8" s="1037"/>
      <c r="Z8" s="1037"/>
      <c r="AA8" s="1102"/>
    </row>
    <row r="9" spans="1:28" ht="12" customHeight="1" x14ac:dyDescent="0.2">
      <c r="A9" s="49" t="s">
        <v>29</v>
      </c>
      <c r="B9" s="104">
        <v>2</v>
      </c>
      <c r="C9" s="32">
        <v>3</v>
      </c>
      <c r="D9" s="105">
        <v>2</v>
      </c>
      <c r="E9" s="105">
        <v>1</v>
      </c>
      <c r="F9" s="105">
        <v>175</v>
      </c>
      <c r="G9" s="105">
        <v>132</v>
      </c>
      <c r="H9" s="105">
        <v>86</v>
      </c>
      <c r="I9" s="105">
        <v>52</v>
      </c>
      <c r="J9" s="105">
        <v>61</v>
      </c>
      <c r="K9" s="284">
        <v>59</v>
      </c>
      <c r="L9" s="435">
        <f>examinésqualifiésavecHS!K9</f>
        <v>2</v>
      </c>
      <c r="M9" s="32">
        <f>SUM(B9:L9)</f>
        <v>575</v>
      </c>
      <c r="N9" s="106">
        <f>M9/11</f>
        <v>52.272727272727273</v>
      </c>
      <c r="O9" s="104"/>
      <c r="P9" s="32"/>
      <c r="Q9" s="105"/>
      <c r="R9" s="105"/>
      <c r="S9" s="105">
        <v>14</v>
      </c>
      <c r="T9" s="105">
        <v>18</v>
      </c>
      <c r="U9" s="105">
        <v>13</v>
      </c>
      <c r="V9" s="105">
        <v>6</v>
      </c>
      <c r="W9" s="105">
        <v>11</v>
      </c>
      <c r="X9" s="284">
        <v>12</v>
      </c>
      <c r="Y9" s="435">
        <f>examinésqualifiésavecHS!N9</f>
        <v>0</v>
      </c>
      <c r="Z9" s="32">
        <f>SUM(O9:Y9)</f>
        <v>74</v>
      </c>
      <c r="AA9" s="106">
        <f>Z9/11</f>
        <v>6.7272727272727275</v>
      </c>
      <c r="AB9" s="46"/>
    </row>
    <row r="10" spans="1:28" ht="12" customHeight="1" x14ac:dyDescent="0.2">
      <c r="A10" s="52" t="s">
        <v>30</v>
      </c>
      <c r="B10" s="107"/>
      <c r="C10" s="35">
        <v>1</v>
      </c>
      <c r="D10" s="108">
        <v>1</v>
      </c>
      <c r="E10" s="108">
        <v>1</v>
      </c>
      <c r="F10" s="108">
        <v>81</v>
      </c>
      <c r="G10" s="108">
        <v>68</v>
      </c>
      <c r="H10" s="108">
        <v>64</v>
      </c>
      <c r="I10" s="108">
        <v>58</v>
      </c>
      <c r="J10" s="108">
        <v>53</v>
      </c>
      <c r="K10" s="285">
        <v>56</v>
      </c>
      <c r="L10" s="280">
        <f>examinésqualifiésavecHS!K10</f>
        <v>2</v>
      </c>
      <c r="M10" s="35">
        <f t="shared" ref="M10:M73" si="2">SUM(B10:L10)</f>
        <v>385</v>
      </c>
      <c r="N10" s="109">
        <f t="shared" ref="N10:N73" si="3">M10/11</f>
        <v>35</v>
      </c>
      <c r="O10" s="107"/>
      <c r="P10" s="35"/>
      <c r="Q10" s="108"/>
      <c r="R10" s="108"/>
      <c r="S10" s="108">
        <v>9</v>
      </c>
      <c r="T10" s="108">
        <v>11</v>
      </c>
      <c r="U10" s="108">
        <v>10</v>
      </c>
      <c r="V10" s="108">
        <v>12</v>
      </c>
      <c r="W10" s="108">
        <v>9</v>
      </c>
      <c r="X10" s="285">
        <v>12</v>
      </c>
      <c r="Y10" s="280">
        <f>examinésqualifiésavecHS!N10</f>
        <v>0</v>
      </c>
      <c r="Z10" s="35">
        <f t="shared" ref="Z10:Z73" si="4">SUM(O10:Y10)</f>
        <v>63</v>
      </c>
      <c r="AA10" s="109">
        <f>Z10/11</f>
        <v>5.7272727272727275</v>
      </c>
    </row>
    <row r="11" spans="1:28" ht="12" customHeight="1" x14ac:dyDescent="0.2">
      <c r="A11" s="52" t="s">
        <v>31</v>
      </c>
      <c r="B11" s="107"/>
      <c r="C11" s="35"/>
      <c r="D11" s="108"/>
      <c r="E11" s="108"/>
      <c r="F11" s="108">
        <v>13</v>
      </c>
      <c r="G11" s="108">
        <v>11</v>
      </c>
      <c r="H11" s="108">
        <v>10</v>
      </c>
      <c r="I11" s="108">
        <v>2</v>
      </c>
      <c r="J11" s="108">
        <v>1</v>
      </c>
      <c r="K11" s="285">
        <v>7</v>
      </c>
      <c r="L11" s="280">
        <f>examinésqualifiésavecHS!K11</f>
        <v>0</v>
      </c>
      <c r="M11" s="35">
        <f t="shared" si="2"/>
        <v>44</v>
      </c>
      <c r="N11" s="109">
        <f t="shared" si="3"/>
        <v>4</v>
      </c>
      <c r="O11" s="107"/>
      <c r="P11" s="35"/>
      <c r="Q11" s="108"/>
      <c r="R11" s="108"/>
      <c r="S11" s="108">
        <v>3</v>
      </c>
      <c r="T11" s="108">
        <v>2</v>
      </c>
      <c r="U11" s="108">
        <v>3</v>
      </c>
      <c r="V11" s="108"/>
      <c r="W11" s="108"/>
      <c r="X11" s="285">
        <v>2</v>
      </c>
      <c r="Y11" s="280">
        <f>examinésqualifiésavecHS!N11</f>
        <v>0</v>
      </c>
      <c r="Z11" s="35">
        <f t="shared" si="4"/>
        <v>10</v>
      </c>
      <c r="AA11" s="109">
        <f t="shared" ref="AA11:AA73" si="5">Z11/11</f>
        <v>0.90909090909090906</v>
      </c>
    </row>
    <row r="12" spans="1:28" ht="12" customHeight="1" x14ac:dyDescent="0.2">
      <c r="A12" s="52" t="s">
        <v>32</v>
      </c>
      <c r="B12" s="107">
        <v>2</v>
      </c>
      <c r="C12" s="35">
        <v>7</v>
      </c>
      <c r="D12" s="108"/>
      <c r="E12" s="108">
        <v>4</v>
      </c>
      <c r="F12" s="108">
        <v>36</v>
      </c>
      <c r="G12" s="108">
        <v>21</v>
      </c>
      <c r="H12" s="108">
        <v>28</v>
      </c>
      <c r="I12" s="108">
        <v>35</v>
      </c>
      <c r="J12" s="108">
        <v>30</v>
      </c>
      <c r="K12" s="285">
        <v>33</v>
      </c>
      <c r="L12" s="280">
        <f>examinésqualifiésavecHS!K12</f>
        <v>12</v>
      </c>
      <c r="M12" s="35">
        <f t="shared" si="2"/>
        <v>208</v>
      </c>
      <c r="N12" s="109">
        <f t="shared" si="3"/>
        <v>18.90909090909091</v>
      </c>
      <c r="O12" s="107"/>
      <c r="P12" s="35"/>
      <c r="Q12" s="108"/>
      <c r="R12" s="108">
        <v>1</v>
      </c>
      <c r="S12" s="108">
        <v>11</v>
      </c>
      <c r="T12" s="108">
        <v>8</v>
      </c>
      <c r="U12" s="108">
        <v>10</v>
      </c>
      <c r="V12" s="108">
        <v>6</v>
      </c>
      <c r="W12" s="108">
        <v>7</v>
      </c>
      <c r="X12" s="285">
        <v>17</v>
      </c>
      <c r="Y12" s="280">
        <f>examinésqualifiésavecHS!N12</f>
        <v>4</v>
      </c>
      <c r="Z12" s="35">
        <f t="shared" si="4"/>
        <v>64</v>
      </c>
      <c r="AA12" s="109">
        <f t="shared" si="5"/>
        <v>5.8181818181818183</v>
      </c>
    </row>
    <row r="13" spans="1:28" ht="12" customHeight="1" x14ac:dyDescent="0.2">
      <c r="A13" s="52" t="s">
        <v>33</v>
      </c>
      <c r="B13" s="107">
        <v>11</v>
      </c>
      <c r="C13" s="35">
        <v>16</v>
      </c>
      <c r="D13" s="108">
        <v>19</v>
      </c>
      <c r="E13" s="108">
        <v>8</v>
      </c>
      <c r="F13" s="108">
        <v>207</v>
      </c>
      <c r="G13" s="108">
        <v>146</v>
      </c>
      <c r="H13" s="108">
        <v>113</v>
      </c>
      <c r="I13" s="108">
        <v>99</v>
      </c>
      <c r="J13" s="108">
        <v>99</v>
      </c>
      <c r="K13" s="285">
        <v>105</v>
      </c>
      <c r="L13" s="280">
        <f>examinésqualifiésavecHS!K13</f>
        <v>35</v>
      </c>
      <c r="M13" s="35">
        <f t="shared" si="2"/>
        <v>858</v>
      </c>
      <c r="N13" s="109">
        <f t="shared" si="3"/>
        <v>78</v>
      </c>
      <c r="O13" s="107">
        <v>7</v>
      </c>
      <c r="P13" s="35">
        <v>7</v>
      </c>
      <c r="Q13" s="108">
        <v>5</v>
      </c>
      <c r="R13" s="108">
        <v>3</v>
      </c>
      <c r="S13" s="108">
        <v>120</v>
      </c>
      <c r="T13" s="108">
        <v>73</v>
      </c>
      <c r="U13" s="108">
        <v>60</v>
      </c>
      <c r="V13" s="108">
        <v>46</v>
      </c>
      <c r="W13" s="108">
        <v>45</v>
      </c>
      <c r="X13" s="285">
        <v>51</v>
      </c>
      <c r="Y13" s="280">
        <f>examinésqualifiésavecHS!N13</f>
        <v>21</v>
      </c>
      <c r="Z13" s="35">
        <f t="shared" si="4"/>
        <v>438</v>
      </c>
      <c r="AA13" s="109">
        <f t="shared" si="5"/>
        <v>39.81818181818182</v>
      </c>
    </row>
    <row r="14" spans="1:28" ht="12" customHeight="1" x14ac:dyDescent="0.2">
      <c r="A14" s="54" t="s">
        <v>34</v>
      </c>
      <c r="B14" s="110">
        <v>5</v>
      </c>
      <c r="C14" s="38">
        <v>12</v>
      </c>
      <c r="D14" s="111">
        <v>12</v>
      </c>
      <c r="E14" s="111">
        <v>9</v>
      </c>
      <c r="F14" s="111">
        <v>201</v>
      </c>
      <c r="G14" s="111">
        <v>122</v>
      </c>
      <c r="H14" s="111">
        <v>122</v>
      </c>
      <c r="I14" s="111">
        <v>88</v>
      </c>
      <c r="J14" s="111">
        <v>113</v>
      </c>
      <c r="K14" s="286">
        <v>119</v>
      </c>
      <c r="L14" s="436">
        <f>examinésqualifiésavecHS!K14</f>
        <v>23</v>
      </c>
      <c r="M14" s="38">
        <f t="shared" si="2"/>
        <v>826</v>
      </c>
      <c r="N14" s="112">
        <f t="shared" si="3"/>
        <v>75.090909090909093</v>
      </c>
      <c r="O14" s="110">
        <v>1</v>
      </c>
      <c r="P14" s="38">
        <v>1</v>
      </c>
      <c r="Q14" s="111">
        <v>2</v>
      </c>
      <c r="R14" s="111">
        <v>5</v>
      </c>
      <c r="S14" s="111">
        <v>61</v>
      </c>
      <c r="T14" s="111">
        <v>37</v>
      </c>
      <c r="U14" s="111">
        <v>44</v>
      </c>
      <c r="V14" s="111">
        <v>25</v>
      </c>
      <c r="W14" s="111">
        <v>35</v>
      </c>
      <c r="X14" s="286">
        <v>36</v>
      </c>
      <c r="Y14" s="436">
        <f>examinésqualifiésavecHS!N14</f>
        <v>4</v>
      </c>
      <c r="Z14" s="38">
        <f t="shared" si="4"/>
        <v>251</v>
      </c>
      <c r="AA14" s="112">
        <f t="shared" si="5"/>
        <v>22.818181818181817</v>
      </c>
    </row>
    <row r="15" spans="1:28" ht="12" customHeight="1" x14ac:dyDescent="0.2">
      <c r="A15" s="56" t="s">
        <v>35</v>
      </c>
      <c r="B15" s="113">
        <v>20</v>
      </c>
      <c r="C15" s="41">
        <v>39</v>
      </c>
      <c r="D15" s="41">
        <v>34</v>
      </c>
      <c r="E15" s="41">
        <v>23</v>
      </c>
      <c r="F15" s="41">
        <v>713</v>
      </c>
      <c r="G15" s="41">
        <v>500</v>
      </c>
      <c r="H15" s="41">
        <v>423</v>
      </c>
      <c r="I15" s="41">
        <v>334</v>
      </c>
      <c r="J15" s="41">
        <v>357</v>
      </c>
      <c r="K15" s="282">
        <v>379</v>
      </c>
      <c r="L15" s="437">
        <f>examinésqualifiésavecHS!K15</f>
        <v>74</v>
      </c>
      <c r="M15" s="41">
        <f t="shared" si="2"/>
        <v>2896</v>
      </c>
      <c r="N15" s="114">
        <f t="shared" si="3"/>
        <v>263.27272727272725</v>
      </c>
      <c r="O15" s="113">
        <v>8</v>
      </c>
      <c r="P15" s="41">
        <v>8</v>
      </c>
      <c r="Q15" s="41">
        <v>7</v>
      </c>
      <c r="R15" s="41">
        <v>9</v>
      </c>
      <c r="S15" s="41">
        <v>218</v>
      </c>
      <c r="T15" s="41">
        <v>149</v>
      </c>
      <c r="U15" s="41">
        <v>140</v>
      </c>
      <c r="V15" s="41">
        <v>95</v>
      </c>
      <c r="W15" s="41">
        <v>107</v>
      </c>
      <c r="X15" s="282">
        <v>130</v>
      </c>
      <c r="Y15" s="437">
        <f>examinésqualifiésavecHS!N15</f>
        <v>29</v>
      </c>
      <c r="Z15" s="41">
        <f t="shared" si="4"/>
        <v>900</v>
      </c>
      <c r="AA15" s="114">
        <f t="shared" si="5"/>
        <v>81.818181818181813</v>
      </c>
    </row>
    <row r="16" spans="1:28" ht="12" customHeight="1" x14ac:dyDescent="0.2">
      <c r="A16" s="49" t="s">
        <v>36</v>
      </c>
      <c r="B16" s="115">
        <v>46</v>
      </c>
      <c r="C16" s="32">
        <v>49</v>
      </c>
      <c r="D16" s="105">
        <v>46</v>
      </c>
      <c r="E16" s="105">
        <v>78</v>
      </c>
      <c r="F16" s="105">
        <v>55</v>
      </c>
      <c r="G16" s="105">
        <v>51</v>
      </c>
      <c r="H16" s="105">
        <v>48</v>
      </c>
      <c r="I16" s="105">
        <v>60</v>
      </c>
      <c r="J16" s="105">
        <v>47</v>
      </c>
      <c r="K16" s="284">
        <v>63</v>
      </c>
      <c r="L16" s="435">
        <f>examinésqualifiésavecHS!K16</f>
        <v>15</v>
      </c>
      <c r="M16" s="32">
        <f t="shared" si="2"/>
        <v>558</v>
      </c>
      <c r="N16" s="106">
        <f t="shared" si="3"/>
        <v>50.727272727272727</v>
      </c>
      <c r="O16" s="115">
        <v>38</v>
      </c>
      <c r="P16" s="32">
        <v>33</v>
      </c>
      <c r="Q16" s="105">
        <v>30</v>
      </c>
      <c r="R16" s="105">
        <v>62</v>
      </c>
      <c r="S16" s="105">
        <v>45</v>
      </c>
      <c r="T16" s="105">
        <v>43</v>
      </c>
      <c r="U16" s="105">
        <v>36</v>
      </c>
      <c r="V16" s="105">
        <v>41</v>
      </c>
      <c r="W16" s="105">
        <v>35</v>
      </c>
      <c r="X16" s="284">
        <v>45</v>
      </c>
      <c r="Y16" s="435">
        <f>examinésqualifiésavecHS!N16</f>
        <v>9</v>
      </c>
      <c r="Z16" s="32">
        <f t="shared" si="4"/>
        <v>417</v>
      </c>
      <c r="AA16" s="106">
        <f t="shared" si="5"/>
        <v>37.909090909090907</v>
      </c>
    </row>
    <row r="17" spans="1:27" ht="12" customHeight="1" x14ac:dyDescent="0.2">
      <c r="A17" s="52" t="s">
        <v>37</v>
      </c>
      <c r="B17" s="116">
        <v>7</v>
      </c>
      <c r="C17" s="35">
        <v>12</v>
      </c>
      <c r="D17" s="108">
        <v>15</v>
      </c>
      <c r="E17" s="108">
        <v>22</v>
      </c>
      <c r="F17" s="108">
        <v>15</v>
      </c>
      <c r="G17" s="108">
        <v>17</v>
      </c>
      <c r="H17" s="108">
        <v>13</v>
      </c>
      <c r="I17" s="108">
        <v>15</v>
      </c>
      <c r="J17" s="108">
        <v>18</v>
      </c>
      <c r="K17" s="285">
        <v>17</v>
      </c>
      <c r="L17" s="280">
        <f>examinésqualifiésavecHS!K17</f>
        <v>4</v>
      </c>
      <c r="M17" s="35">
        <f t="shared" si="2"/>
        <v>155</v>
      </c>
      <c r="N17" s="109">
        <f t="shared" si="3"/>
        <v>14.090909090909092</v>
      </c>
      <c r="O17" s="116">
        <v>6</v>
      </c>
      <c r="P17" s="35">
        <v>10</v>
      </c>
      <c r="Q17" s="108">
        <v>12</v>
      </c>
      <c r="R17" s="108">
        <v>18</v>
      </c>
      <c r="S17" s="108">
        <v>12</v>
      </c>
      <c r="T17" s="108">
        <v>15</v>
      </c>
      <c r="U17" s="108">
        <v>12</v>
      </c>
      <c r="V17" s="108">
        <v>10</v>
      </c>
      <c r="W17" s="108">
        <v>16</v>
      </c>
      <c r="X17" s="285">
        <v>14</v>
      </c>
      <c r="Y17" s="280">
        <f>examinésqualifiésavecHS!N17</f>
        <v>1</v>
      </c>
      <c r="Z17" s="35">
        <f t="shared" si="4"/>
        <v>126</v>
      </c>
      <c r="AA17" s="109">
        <f t="shared" si="5"/>
        <v>11.454545454545455</v>
      </c>
    </row>
    <row r="18" spans="1:27" ht="12" customHeight="1" x14ac:dyDescent="0.2">
      <c r="A18" s="52" t="s">
        <v>38</v>
      </c>
      <c r="B18" s="116">
        <v>46</v>
      </c>
      <c r="C18" s="35">
        <v>55</v>
      </c>
      <c r="D18" s="108">
        <v>33</v>
      </c>
      <c r="E18" s="108">
        <v>42</v>
      </c>
      <c r="F18" s="108">
        <v>46</v>
      </c>
      <c r="G18" s="108">
        <v>35</v>
      </c>
      <c r="H18" s="108">
        <v>34</v>
      </c>
      <c r="I18" s="108">
        <v>46</v>
      </c>
      <c r="J18" s="108">
        <v>48</v>
      </c>
      <c r="K18" s="285">
        <v>45</v>
      </c>
      <c r="L18" s="280">
        <f>examinésqualifiésavecHS!K18</f>
        <v>6</v>
      </c>
      <c r="M18" s="35">
        <f t="shared" si="2"/>
        <v>436</v>
      </c>
      <c r="N18" s="109">
        <f t="shared" si="3"/>
        <v>39.636363636363633</v>
      </c>
      <c r="O18" s="116">
        <v>29</v>
      </c>
      <c r="P18" s="35">
        <v>39</v>
      </c>
      <c r="Q18" s="108">
        <v>26</v>
      </c>
      <c r="R18" s="108">
        <v>34</v>
      </c>
      <c r="S18" s="108">
        <v>38</v>
      </c>
      <c r="T18" s="108">
        <v>23</v>
      </c>
      <c r="U18" s="108">
        <v>25</v>
      </c>
      <c r="V18" s="108">
        <v>34</v>
      </c>
      <c r="W18" s="108">
        <v>35</v>
      </c>
      <c r="X18" s="285">
        <v>33</v>
      </c>
      <c r="Y18" s="280">
        <f>examinésqualifiésavecHS!N18</f>
        <v>3</v>
      </c>
      <c r="Z18" s="35">
        <f t="shared" si="4"/>
        <v>319</v>
      </c>
      <c r="AA18" s="109">
        <f t="shared" si="5"/>
        <v>29</v>
      </c>
    </row>
    <row r="19" spans="1:27" ht="12" customHeight="1" x14ac:dyDescent="0.2">
      <c r="A19" s="52" t="s">
        <v>39</v>
      </c>
      <c r="B19" s="116">
        <v>21</v>
      </c>
      <c r="C19" s="35">
        <v>24</v>
      </c>
      <c r="D19" s="108">
        <v>13</v>
      </c>
      <c r="E19" s="108">
        <v>23</v>
      </c>
      <c r="F19" s="108">
        <v>22</v>
      </c>
      <c r="G19" s="108">
        <v>20</v>
      </c>
      <c r="H19" s="108">
        <v>11</v>
      </c>
      <c r="I19" s="108">
        <v>25</v>
      </c>
      <c r="J19" s="108">
        <v>22</v>
      </c>
      <c r="K19" s="285">
        <v>17</v>
      </c>
      <c r="L19" s="280">
        <f>examinésqualifiésavecHS!K19</f>
        <v>7</v>
      </c>
      <c r="M19" s="35">
        <f t="shared" si="2"/>
        <v>205</v>
      </c>
      <c r="N19" s="109">
        <f t="shared" si="3"/>
        <v>18.636363636363637</v>
      </c>
      <c r="O19" s="116">
        <v>10</v>
      </c>
      <c r="P19" s="35">
        <v>13</v>
      </c>
      <c r="Q19" s="108">
        <v>8</v>
      </c>
      <c r="R19" s="108">
        <v>15</v>
      </c>
      <c r="S19" s="108">
        <v>13</v>
      </c>
      <c r="T19" s="108">
        <v>11</v>
      </c>
      <c r="U19" s="108">
        <v>4</v>
      </c>
      <c r="V19" s="108">
        <v>14</v>
      </c>
      <c r="W19" s="108">
        <v>9</v>
      </c>
      <c r="X19" s="285">
        <v>9</v>
      </c>
      <c r="Y19" s="280">
        <f>examinésqualifiésavecHS!N19</f>
        <v>4</v>
      </c>
      <c r="Z19" s="35">
        <f t="shared" si="4"/>
        <v>110</v>
      </c>
      <c r="AA19" s="109">
        <f t="shared" si="5"/>
        <v>10</v>
      </c>
    </row>
    <row r="20" spans="1:27" ht="12" customHeight="1" x14ac:dyDescent="0.2">
      <c r="A20" s="52" t="s">
        <v>40</v>
      </c>
      <c r="B20" s="116">
        <v>35</v>
      </c>
      <c r="C20" s="35">
        <v>51</v>
      </c>
      <c r="D20" s="108">
        <v>38</v>
      </c>
      <c r="E20" s="108">
        <v>37</v>
      </c>
      <c r="F20" s="108">
        <v>36</v>
      </c>
      <c r="G20" s="108">
        <v>34</v>
      </c>
      <c r="H20" s="108">
        <v>42</v>
      </c>
      <c r="I20" s="108">
        <v>38</v>
      </c>
      <c r="J20" s="108">
        <v>34</v>
      </c>
      <c r="K20" s="285">
        <v>45</v>
      </c>
      <c r="L20" s="280">
        <f>examinésqualifiésavecHS!K20</f>
        <v>4</v>
      </c>
      <c r="M20" s="35">
        <f t="shared" si="2"/>
        <v>394</v>
      </c>
      <c r="N20" s="109">
        <f t="shared" si="3"/>
        <v>35.81818181818182</v>
      </c>
      <c r="O20" s="116">
        <v>26</v>
      </c>
      <c r="P20" s="35">
        <v>42</v>
      </c>
      <c r="Q20" s="108">
        <v>34</v>
      </c>
      <c r="R20" s="108">
        <v>29</v>
      </c>
      <c r="S20" s="108">
        <v>25</v>
      </c>
      <c r="T20" s="108">
        <v>27</v>
      </c>
      <c r="U20" s="108">
        <v>33</v>
      </c>
      <c r="V20" s="108">
        <v>35</v>
      </c>
      <c r="W20" s="108">
        <v>28</v>
      </c>
      <c r="X20" s="285">
        <v>35</v>
      </c>
      <c r="Y20" s="280">
        <f>examinésqualifiésavecHS!N20</f>
        <v>4</v>
      </c>
      <c r="Z20" s="35">
        <f t="shared" si="4"/>
        <v>318</v>
      </c>
      <c r="AA20" s="109">
        <f t="shared" si="5"/>
        <v>28.90909090909091</v>
      </c>
    </row>
    <row r="21" spans="1:27" ht="12" customHeight="1" x14ac:dyDescent="0.2">
      <c r="A21" s="52" t="s">
        <v>41</v>
      </c>
      <c r="B21" s="116">
        <v>10</v>
      </c>
      <c r="C21" s="35">
        <v>16</v>
      </c>
      <c r="D21" s="108">
        <v>15</v>
      </c>
      <c r="E21" s="108">
        <v>16</v>
      </c>
      <c r="F21" s="108">
        <v>13</v>
      </c>
      <c r="G21" s="108">
        <v>18</v>
      </c>
      <c r="H21" s="108">
        <v>16</v>
      </c>
      <c r="I21" s="108">
        <v>15</v>
      </c>
      <c r="J21" s="108">
        <v>12</v>
      </c>
      <c r="K21" s="285">
        <v>15</v>
      </c>
      <c r="L21" s="280">
        <f>examinésqualifiésavecHS!K21</f>
        <v>0</v>
      </c>
      <c r="M21" s="35">
        <f t="shared" si="2"/>
        <v>146</v>
      </c>
      <c r="N21" s="109">
        <f t="shared" si="3"/>
        <v>13.272727272727273</v>
      </c>
      <c r="O21" s="116">
        <v>7</v>
      </c>
      <c r="P21" s="35">
        <v>14</v>
      </c>
      <c r="Q21" s="108">
        <v>9</v>
      </c>
      <c r="R21" s="108">
        <v>9</v>
      </c>
      <c r="S21" s="108">
        <v>9</v>
      </c>
      <c r="T21" s="108">
        <v>13</v>
      </c>
      <c r="U21" s="108">
        <v>11</v>
      </c>
      <c r="V21" s="108">
        <v>14</v>
      </c>
      <c r="W21" s="108">
        <v>10</v>
      </c>
      <c r="X21" s="285">
        <v>11</v>
      </c>
      <c r="Y21" s="280">
        <f>examinésqualifiésavecHS!N21</f>
        <v>0</v>
      </c>
      <c r="Z21" s="35">
        <f t="shared" si="4"/>
        <v>107</v>
      </c>
      <c r="AA21" s="109">
        <f t="shared" si="5"/>
        <v>9.7272727272727266</v>
      </c>
    </row>
    <row r="22" spans="1:27" ht="12" customHeight="1" x14ac:dyDescent="0.2">
      <c r="A22" s="52" t="s">
        <v>42</v>
      </c>
      <c r="B22" s="116">
        <v>9</v>
      </c>
      <c r="C22" s="35">
        <v>6</v>
      </c>
      <c r="D22" s="108">
        <v>11</v>
      </c>
      <c r="E22" s="108">
        <v>5</v>
      </c>
      <c r="F22" s="108">
        <v>11</v>
      </c>
      <c r="G22" s="108">
        <v>5</v>
      </c>
      <c r="H22" s="108">
        <v>10</v>
      </c>
      <c r="I22" s="108">
        <v>9</v>
      </c>
      <c r="J22" s="108">
        <v>6</v>
      </c>
      <c r="K22" s="285">
        <v>12</v>
      </c>
      <c r="L22" s="280">
        <f>examinésqualifiésavecHS!K22</f>
        <v>1</v>
      </c>
      <c r="M22" s="35">
        <f t="shared" si="2"/>
        <v>85</v>
      </c>
      <c r="N22" s="109">
        <f t="shared" si="3"/>
        <v>7.7272727272727275</v>
      </c>
      <c r="O22" s="116">
        <v>7</v>
      </c>
      <c r="P22" s="35">
        <v>5</v>
      </c>
      <c r="Q22" s="108">
        <v>6</v>
      </c>
      <c r="R22" s="108">
        <v>2</v>
      </c>
      <c r="S22" s="108">
        <v>8</v>
      </c>
      <c r="T22" s="108">
        <v>4</v>
      </c>
      <c r="U22" s="108">
        <v>9</v>
      </c>
      <c r="V22" s="108">
        <v>7</v>
      </c>
      <c r="W22" s="108">
        <v>2</v>
      </c>
      <c r="X22" s="285">
        <v>9</v>
      </c>
      <c r="Y22" s="280">
        <f>examinésqualifiésavecHS!N22</f>
        <v>0</v>
      </c>
      <c r="Z22" s="35">
        <f t="shared" si="4"/>
        <v>59</v>
      </c>
      <c r="AA22" s="109">
        <f t="shared" si="5"/>
        <v>5.3636363636363633</v>
      </c>
    </row>
    <row r="23" spans="1:27" ht="12" customHeight="1" x14ac:dyDescent="0.2">
      <c r="A23" s="52" t="s">
        <v>43</v>
      </c>
      <c r="B23" s="116">
        <v>40</v>
      </c>
      <c r="C23" s="35">
        <v>31</v>
      </c>
      <c r="D23" s="108">
        <v>27</v>
      </c>
      <c r="E23" s="108">
        <v>29</v>
      </c>
      <c r="F23" s="108">
        <v>34</v>
      </c>
      <c r="G23" s="108">
        <v>22</v>
      </c>
      <c r="H23" s="108">
        <v>27</v>
      </c>
      <c r="I23" s="108">
        <v>30</v>
      </c>
      <c r="J23" s="108">
        <v>28</v>
      </c>
      <c r="K23" s="285">
        <v>27</v>
      </c>
      <c r="L23" s="280">
        <f>examinésqualifiésavecHS!K23</f>
        <v>5</v>
      </c>
      <c r="M23" s="35">
        <f t="shared" si="2"/>
        <v>300</v>
      </c>
      <c r="N23" s="109">
        <f t="shared" si="3"/>
        <v>27.272727272727273</v>
      </c>
      <c r="O23" s="116">
        <v>22</v>
      </c>
      <c r="P23" s="35">
        <v>27</v>
      </c>
      <c r="Q23" s="108">
        <v>22</v>
      </c>
      <c r="R23" s="108">
        <v>20</v>
      </c>
      <c r="S23" s="108">
        <v>27</v>
      </c>
      <c r="T23" s="108">
        <v>15</v>
      </c>
      <c r="U23" s="108">
        <v>23</v>
      </c>
      <c r="V23" s="108">
        <v>26</v>
      </c>
      <c r="W23" s="108">
        <v>27</v>
      </c>
      <c r="X23" s="285">
        <v>22</v>
      </c>
      <c r="Y23" s="280">
        <f>examinésqualifiésavecHS!N23</f>
        <v>2</v>
      </c>
      <c r="Z23" s="35">
        <f t="shared" si="4"/>
        <v>233</v>
      </c>
      <c r="AA23" s="109">
        <f t="shared" si="5"/>
        <v>21.181818181818183</v>
      </c>
    </row>
    <row r="24" spans="1:27" ht="12" customHeight="1" x14ac:dyDescent="0.2">
      <c r="A24" s="52" t="s">
        <v>44</v>
      </c>
      <c r="B24" s="116">
        <v>22</v>
      </c>
      <c r="C24" s="35">
        <v>23</v>
      </c>
      <c r="D24" s="108">
        <v>15</v>
      </c>
      <c r="E24" s="108">
        <v>18</v>
      </c>
      <c r="F24" s="108">
        <v>23</v>
      </c>
      <c r="G24" s="108">
        <v>19</v>
      </c>
      <c r="H24" s="108">
        <v>20</v>
      </c>
      <c r="I24" s="108">
        <v>18</v>
      </c>
      <c r="J24" s="108">
        <v>19</v>
      </c>
      <c r="K24" s="285">
        <v>23</v>
      </c>
      <c r="L24" s="280">
        <f>examinésqualifiésavecHS!K24</f>
        <v>2</v>
      </c>
      <c r="M24" s="35">
        <f t="shared" si="2"/>
        <v>202</v>
      </c>
      <c r="N24" s="109">
        <f t="shared" si="3"/>
        <v>18.363636363636363</v>
      </c>
      <c r="O24" s="116">
        <v>16</v>
      </c>
      <c r="P24" s="35">
        <v>13</v>
      </c>
      <c r="Q24" s="108">
        <v>11</v>
      </c>
      <c r="R24" s="108">
        <v>17</v>
      </c>
      <c r="S24" s="108">
        <v>22</v>
      </c>
      <c r="T24" s="108">
        <v>15</v>
      </c>
      <c r="U24" s="108">
        <v>15</v>
      </c>
      <c r="V24" s="108">
        <v>16</v>
      </c>
      <c r="W24" s="108">
        <v>17</v>
      </c>
      <c r="X24" s="285">
        <v>17</v>
      </c>
      <c r="Y24" s="280">
        <f>examinésqualifiésavecHS!N24</f>
        <v>0</v>
      </c>
      <c r="Z24" s="35">
        <f t="shared" si="4"/>
        <v>159</v>
      </c>
      <c r="AA24" s="109">
        <f t="shared" si="5"/>
        <v>14.454545454545455</v>
      </c>
    </row>
    <row r="25" spans="1:27" ht="12" customHeight="1" x14ac:dyDescent="0.2">
      <c r="A25" s="52" t="s">
        <v>45</v>
      </c>
      <c r="B25" s="116">
        <v>67</v>
      </c>
      <c r="C25" s="35">
        <v>49</v>
      </c>
      <c r="D25" s="108">
        <v>66</v>
      </c>
      <c r="E25" s="108">
        <v>75</v>
      </c>
      <c r="F25" s="108">
        <v>52</v>
      </c>
      <c r="G25" s="108">
        <v>72</v>
      </c>
      <c r="H25" s="108">
        <v>52</v>
      </c>
      <c r="I25" s="108">
        <v>77</v>
      </c>
      <c r="J25" s="108">
        <v>52</v>
      </c>
      <c r="K25" s="285">
        <v>72</v>
      </c>
      <c r="L25" s="280">
        <f>examinésqualifiésavecHS!K25</f>
        <v>8</v>
      </c>
      <c r="M25" s="35">
        <f t="shared" si="2"/>
        <v>642</v>
      </c>
      <c r="N25" s="109">
        <f t="shared" si="3"/>
        <v>58.363636363636367</v>
      </c>
      <c r="O25" s="116">
        <v>49</v>
      </c>
      <c r="P25" s="35">
        <v>34</v>
      </c>
      <c r="Q25" s="108">
        <v>46</v>
      </c>
      <c r="R25" s="108">
        <v>50</v>
      </c>
      <c r="S25" s="108">
        <v>38</v>
      </c>
      <c r="T25" s="108">
        <v>60</v>
      </c>
      <c r="U25" s="108">
        <v>38</v>
      </c>
      <c r="V25" s="108">
        <v>56</v>
      </c>
      <c r="W25" s="108">
        <v>40</v>
      </c>
      <c r="X25" s="285">
        <v>57</v>
      </c>
      <c r="Y25" s="280">
        <f>examinésqualifiésavecHS!N25</f>
        <v>7</v>
      </c>
      <c r="Z25" s="35">
        <f t="shared" si="4"/>
        <v>475</v>
      </c>
      <c r="AA25" s="109">
        <f t="shared" si="5"/>
        <v>43.18181818181818</v>
      </c>
    </row>
    <row r="26" spans="1:27" ht="12" customHeight="1" x14ac:dyDescent="0.2">
      <c r="A26" s="52" t="s">
        <v>46</v>
      </c>
      <c r="B26" s="116">
        <v>48</v>
      </c>
      <c r="C26" s="35">
        <v>34</v>
      </c>
      <c r="D26" s="108">
        <v>37</v>
      </c>
      <c r="E26" s="108">
        <v>41</v>
      </c>
      <c r="F26" s="108">
        <v>38</v>
      </c>
      <c r="G26" s="108">
        <v>40</v>
      </c>
      <c r="H26" s="108">
        <v>55</v>
      </c>
      <c r="I26" s="108">
        <v>31</v>
      </c>
      <c r="J26" s="108">
        <v>31</v>
      </c>
      <c r="K26" s="285">
        <v>47</v>
      </c>
      <c r="L26" s="280">
        <f>examinésqualifiésavecHS!K26</f>
        <v>21</v>
      </c>
      <c r="M26" s="35">
        <f t="shared" si="2"/>
        <v>423</v>
      </c>
      <c r="N26" s="109">
        <f t="shared" si="3"/>
        <v>38.454545454545453</v>
      </c>
      <c r="O26" s="116">
        <v>34</v>
      </c>
      <c r="P26" s="35">
        <v>22</v>
      </c>
      <c r="Q26" s="108">
        <v>24</v>
      </c>
      <c r="R26" s="108">
        <v>32</v>
      </c>
      <c r="S26" s="108">
        <v>27</v>
      </c>
      <c r="T26" s="108">
        <v>27</v>
      </c>
      <c r="U26" s="108">
        <v>41</v>
      </c>
      <c r="V26" s="108">
        <v>25</v>
      </c>
      <c r="W26" s="108">
        <v>24</v>
      </c>
      <c r="X26" s="285">
        <v>40</v>
      </c>
      <c r="Y26" s="280">
        <f>examinésqualifiésavecHS!N26</f>
        <v>10</v>
      </c>
      <c r="Z26" s="35">
        <f t="shared" si="4"/>
        <v>306</v>
      </c>
      <c r="AA26" s="109">
        <f t="shared" si="5"/>
        <v>27.818181818181817</v>
      </c>
    </row>
    <row r="27" spans="1:27" ht="12" customHeight="1" x14ac:dyDescent="0.2">
      <c r="A27" s="52" t="s">
        <v>47</v>
      </c>
      <c r="B27" s="116">
        <v>52</v>
      </c>
      <c r="C27" s="35">
        <v>54</v>
      </c>
      <c r="D27" s="108">
        <v>55</v>
      </c>
      <c r="E27" s="108">
        <v>51</v>
      </c>
      <c r="F27" s="108">
        <v>50</v>
      </c>
      <c r="G27" s="108">
        <v>53</v>
      </c>
      <c r="H27" s="108">
        <v>63</v>
      </c>
      <c r="I27" s="108">
        <v>53</v>
      </c>
      <c r="J27" s="108">
        <v>44</v>
      </c>
      <c r="K27" s="285">
        <v>75</v>
      </c>
      <c r="L27" s="280">
        <f>examinésqualifiésavecHS!K27</f>
        <v>18</v>
      </c>
      <c r="M27" s="35">
        <f t="shared" si="2"/>
        <v>568</v>
      </c>
      <c r="N27" s="109">
        <f t="shared" si="3"/>
        <v>51.636363636363633</v>
      </c>
      <c r="O27" s="116">
        <v>35</v>
      </c>
      <c r="P27" s="35">
        <v>29</v>
      </c>
      <c r="Q27" s="108">
        <v>39</v>
      </c>
      <c r="R27" s="108">
        <v>25</v>
      </c>
      <c r="S27" s="108">
        <v>29</v>
      </c>
      <c r="T27" s="108">
        <v>30</v>
      </c>
      <c r="U27" s="108">
        <v>28</v>
      </c>
      <c r="V27" s="108">
        <v>29</v>
      </c>
      <c r="W27" s="108">
        <v>22</v>
      </c>
      <c r="X27" s="285">
        <v>50</v>
      </c>
      <c r="Y27" s="280">
        <f>examinésqualifiésavecHS!N27</f>
        <v>5</v>
      </c>
      <c r="Z27" s="35">
        <f t="shared" si="4"/>
        <v>321</v>
      </c>
      <c r="AA27" s="109">
        <f t="shared" si="5"/>
        <v>29.181818181818183</v>
      </c>
    </row>
    <row r="28" spans="1:27" ht="12" customHeight="1" x14ac:dyDescent="0.2">
      <c r="A28" s="52" t="s">
        <v>48</v>
      </c>
      <c r="B28" s="116">
        <v>79</v>
      </c>
      <c r="C28" s="35">
        <v>69</v>
      </c>
      <c r="D28" s="108">
        <v>70</v>
      </c>
      <c r="E28" s="108">
        <v>45</v>
      </c>
      <c r="F28" s="108">
        <v>54</v>
      </c>
      <c r="G28" s="108">
        <v>53</v>
      </c>
      <c r="H28" s="108">
        <v>62</v>
      </c>
      <c r="I28" s="108">
        <v>85</v>
      </c>
      <c r="J28" s="108">
        <v>74</v>
      </c>
      <c r="K28" s="285">
        <v>69</v>
      </c>
      <c r="L28" s="280">
        <f>examinésqualifiésavecHS!K28</f>
        <v>24</v>
      </c>
      <c r="M28" s="35">
        <f t="shared" si="2"/>
        <v>684</v>
      </c>
      <c r="N28" s="109">
        <f t="shared" si="3"/>
        <v>62.18181818181818</v>
      </c>
      <c r="O28" s="116">
        <v>33</v>
      </c>
      <c r="P28" s="35">
        <v>40</v>
      </c>
      <c r="Q28" s="108">
        <v>46</v>
      </c>
      <c r="R28" s="108">
        <v>27</v>
      </c>
      <c r="S28" s="108">
        <v>29</v>
      </c>
      <c r="T28" s="108">
        <v>26</v>
      </c>
      <c r="U28" s="108">
        <v>36</v>
      </c>
      <c r="V28" s="108">
        <v>55</v>
      </c>
      <c r="W28" s="108">
        <v>41</v>
      </c>
      <c r="X28" s="285">
        <v>26</v>
      </c>
      <c r="Y28" s="280">
        <f>examinésqualifiésavecHS!N28</f>
        <v>11</v>
      </c>
      <c r="Z28" s="35">
        <f t="shared" si="4"/>
        <v>370</v>
      </c>
      <c r="AA28" s="109">
        <f t="shared" si="5"/>
        <v>33.636363636363633</v>
      </c>
    </row>
    <row r="29" spans="1:27" ht="12" customHeight="1" x14ac:dyDescent="0.2">
      <c r="A29" s="52" t="s">
        <v>49</v>
      </c>
      <c r="B29" s="116">
        <v>20</v>
      </c>
      <c r="C29" s="35">
        <v>20</v>
      </c>
      <c r="D29" s="108">
        <v>38</v>
      </c>
      <c r="E29" s="108">
        <v>21</v>
      </c>
      <c r="F29" s="108">
        <v>22</v>
      </c>
      <c r="G29" s="108">
        <v>26</v>
      </c>
      <c r="H29" s="108">
        <v>19</v>
      </c>
      <c r="I29" s="108">
        <v>26</v>
      </c>
      <c r="J29" s="108">
        <v>24</v>
      </c>
      <c r="K29" s="285">
        <v>40</v>
      </c>
      <c r="L29" s="280">
        <f>examinésqualifiésavecHS!K29</f>
        <v>9</v>
      </c>
      <c r="M29" s="35">
        <f t="shared" si="2"/>
        <v>265</v>
      </c>
      <c r="N29" s="109">
        <f t="shared" si="3"/>
        <v>24.09090909090909</v>
      </c>
      <c r="O29" s="116">
        <v>12</v>
      </c>
      <c r="P29" s="35">
        <v>14</v>
      </c>
      <c r="Q29" s="108">
        <v>17</v>
      </c>
      <c r="R29" s="108">
        <v>15</v>
      </c>
      <c r="S29" s="108">
        <v>14</v>
      </c>
      <c r="T29" s="108">
        <v>14</v>
      </c>
      <c r="U29" s="108">
        <v>13</v>
      </c>
      <c r="V29" s="108">
        <v>15</v>
      </c>
      <c r="W29" s="108">
        <v>17</v>
      </c>
      <c r="X29" s="285">
        <v>29</v>
      </c>
      <c r="Y29" s="280">
        <f>examinésqualifiésavecHS!N29</f>
        <v>5</v>
      </c>
      <c r="Z29" s="35">
        <f t="shared" si="4"/>
        <v>165</v>
      </c>
      <c r="AA29" s="109">
        <f t="shared" si="5"/>
        <v>15</v>
      </c>
    </row>
    <row r="30" spans="1:27" ht="12" customHeight="1" x14ac:dyDescent="0.2">
      <c r="A30" s="52" t="s">
        <v>50</v>
      </c>
      <c r="B30" s="116">
        <v>33</v>
      </c>
      <c r="C30" s="35">
        <v>37</v>
      </c>
      <c r="D30" s="108">
        <v>25</v>
      </c>
      <c r="E30" s="108">
        <v>36</v>
      </c>
      <c r="F30" s="108">
        <v>35</v>
      </c>
      <c r="G30" s="108">
        <v>29</v>
      </c>
      <c r="H30" s="108">
        <v>32</v>
      </c>
      <c r="I30" s="108">
        <v>43</v>
      </c>
      <c r="J30" s="108">
        <v>33</v>
      </c>
      <c r="K30" s="285">
        <v>44</v>
      </c>
      <c r="L30" s="280">
        <f>examinésqualifiésavecHS!K30</f>
        <v>14</v>
      </c>
      <c r="M30" s="35">
        <f t="shared" si="2"/>
        <v>361</v>
      </c>
      <c r="N30" s="109">
        <f t="shared" si="3"/>
        <v>32.81818181818182</v>
      </c>
      <c r="O30" s="116">
        <v>26</v>
      </c>
      <c r="P30" s="35">
        <v>25</v>
      </c>
      <c r="Q30" s="108">
        <v>17</v>
      </c>
      <c r="R30" s="108">
        <v>29</v>
      </c>
      <c r="S30" s="108">
        <v>30</v>
      </c>
      <c r="T30" s="108">
        <v>23</v>
      </c>
      <c r="U30" s="108">
        <v>23</v>
      </c>
      <c r="V30" s="108">
        <v>31</v>
      </c>
      <c r="W30" s="108">
        <v>29</v>
      </c>
      <c r="X30" s="285">
        <v>36</v>
      </c>
      <c r="Y30" s="280">
        <f>examinésqualifiésavecHS!N30</f>
        <v>9</v>
      </c>
      <c r="Z30" s="35">
        <f t="shared" si="4"/>
        <v>278</v>
      </c>
      <c r="AA30" s="109">
        <f t="shared" si="5"/>
        <v>25.272727272727273</v>
      </c>
    </row>
    <row r="31" spans="1:27" ht="12" customHeight="1" x14ac:dyDescent="0.2">
      <c r="A31" s="52" t="s">
        <v>51</v>
      </c>
      <c r="B31" s="116">
        <v>75</v>
      </c>
      <c r="C31" s="35">
        <v>68</v>
      </c>
      <c r="D31" s="108">
        <v>64</v>
      </c>
      <c r="E31" s="108">
        <v>57</v>
      </c>
      <c r="F31" s="108">
        <v>70</v>
      </c>
      <c r="G31" s="108">
        <v>63</v>
      </c>
      <c r="H31" s="108">
        <v>56</v>
      </c>
      <c r="I31" s="108">
        <v>79</v>
      </c>
      <c r="J31" s="108">
        <v>52</v>
      </c>
      <c r="K31" s="285">
        <v>81</v>
      </c>
      <c r="L31" s="280">
        <f>examinésqualifiésavecHS!K31</f>
        <v>14</v>
      </c>
      <c r="M31" s="35">
        <f t="shared" si="2"/>
        <v>679</v>
      </c>
      <c r="N31" s="109">
        <f t="shared" si="3"/>
        <v>61.727272727272727</v>
      </c>
      <c r="O31" s="116">
        <v>54</v>
      </c>
      <c r="P31" s="35">
        <v>57</v>
      </c>
      <c r="Q31" s="108">
        <v>50</v>
      </c>
      <c r="R31" s="108">
        <v>45</v>
      </c>
      <c r="S31" s="108">
        <v>52</v>
      </c>
      <c r="T31" s="108">
        <v>49</v>
      </c>
      <c r="U31" s="108">
        <v>42</v>
      </c>
      <c r="V31" s="108">
        <v>63</v>
      </c>
      <c r="W31" s="108">
        <v>38</v>
      </c>
      <c r="X31" s="285">
        <v>60</v>
      </c>
      <c r="Y31" s="280">
        <f>examinésqualifiésavecHS!N31</f>
        <v>8</v>
      </c>
      <c r="Z31" s="35">
        <f t="shared" si="4"/>
        <v>518</v>
      </c>
      <c r="AA31" s="109">
        <f t="shared" si="5"/>
        <v>47.090909090909093</v>
      </c>
    </row>
    <row r="32" spans="1:27" ht="12" customHeight="1" x14ac:dyDescent="0.2">
      <c r="A32" s="52" t="s">
        <v>52</v>
      </c>
      <c r="B32" s="116">
        <v>38</v>
      </c>
      <c r="C32" s="35">
        <v>27</v>
      </c>
      <c r="D32" s="108">
        <v>47</v>
      </c>
      <c r="E32" s="108">
        <v>49</v>
      </c>
      <c r="F32" s="108">
        <v>38</v>
      </c>
      <c r="G32" s="108">
        <v>42</v>
      </c>
      <c r="H32" s="108">
        <v>33</v>
      </c>
      <c r="I32" s="108">
        <v>34</v>
      </c>
      <c r="J32" s="108">
        <v>36</v>
      </c>
      <c r="K32" s="285">
        <v>49</v>
      </c>
      <c r="L32" s="280">
        <f>examinésqualifiésavecHS!K32</f>
        <v>8</v>
      </c>
      <c r="M32" s="35">
        <f t="shared" si="2"/>
        <v>401</v>
      </c>
      <c r="N32" s="109">
        <f t="shared" si="3"/>
        <v>36.454545454545453</v>
      </c>
      <c r="O32" s="116">
        <v>33</v>
      </c>
      <c r="P32" s="35">
        <v>18</v>
      </c>
      <c r="Q32" s="108">
        <v>34</v>
      </c>
      <c r="R32" s="108">
        <v>32</v>
      </c>
      <c r="S32" s="108">
        <v>24</v>
      </c>
      <c r="T32" s="108">
        <v>30</v>
      </c>
      <c r="U32" s="108">
        <v>23</v>
      </c>
      <c r="V32" s="108">
        <v>25</v>
      </c>
      <c r="W32" s="108">
        <v>21</v>
      </c>
      <c r="X32" s="285">
        <v>29</v>
      </c>
      <c r="Y32" s="280">
        <f>examinésqualifiésavecHS!N32</f>
        <v>5</v>
      </c>
      <c r="Z32" s="35">
        <f t="shared" si="4"/>
        <v>274</v>
      </c>
      <c r="AA32" s="109">
        <f t="shared" si="5"/>
        <v>24.90909090909091</v>
      </c>
    </row>
    <row r="33" spans="1:27" ht="12" customHeight="1" x14ac:dyDescent="0.2">
      <c r="A33" s="52" t="s">
        <v>53</v>
      </c>
      <c r="B33" s="116">
        <v>39</v>
      </c>
      <c r="C33" s="35">
        <v>35</v>
      </c>
      <c r="D33" s="108">
        <v>28</v>
      </c>
      <c r="E33" s="108">
        <v>31</v>
      </c>
      <c r="F33" s="108">
        <v>50</v>
      </c>
      <c r="G33" s="108">
        <v>35</v>
      </c>
      <c r="H33" s="108">
        <v>32</v>
      </c>
      <c r="I33" s="108">
        <v>20</v>
      </c>
      <c r="J33" s="108">
        <v>25</v>
      </c>
      <c r="K33" s="285">
        <v>34</v>
      </c>
      <c r="L33" s="280">
        <f>examinésqualifiésavecHS!K33</f>
        <v>6</v>
      </c>
      <c r="M33" s="35">
        <f t="shared" si="2"/>
        <v>335</v>
      </c>
      <c r="N33" s="109">
        <f t="shared" si="3"/>
        <v>30.454545454545453</v>
      </c>
      <c r="O33" s="116">
        <v>19</v>
      </c>
      <c r="P33" s="35">
        <v>7</v>
      </c>
      <c r="Q33" s="108">
        <v>9</v>
      </c>
      <c r="R33" s="108">
        <v>11</v>
      </c>
      <c r="S33" s="108">
        <v>15</v>
      </c>
      <c r="T33" s="108">
        <v>15</v>
      </c>
      <c r="U33" s="108">
        <v>16</v>
      </c>
      <c r="V33" s="108">
        <v>9</v>
      </c>
      <c r="W33" s="108">
        <v>13</v>
      </c>
      <c r="X33" s="285">
        <v>12</v>
      </c>
      <c r="Y33" s="280">
        <f>examinésqualifiésavecHS!N33</f>
        <v>5</v>
      </c>
      <c r="Z33" s="35">
        <f t="shared" si="4"/>
        <v>131</v>
      </c>
      <c r="AA33" s="109">
        <f t="shared" si="5"/>
        <v>11.909090909090908</v>
      </c>
    </row>
    <row r="34" spans="1:27" ht="12" customHeight="1" x14ac:dyDescent="0.2">
      <c r="A34" s="52" t="s">
        <v>54</v>
      </c>
      <c r="B34" s="116">
        <v>47</v>
      </c>
      <c r="C34" s="35">
        <v>54</v>
      </c>
      <c r="D34" s="108">
        <v>47</v>
      </c>
      <c r="E34" s="108">
        <v>52</v>
      </c>
      <c r="F34" s="108">
        <v>53</v>
      </c>
      <c r="G34" s="108">
        <v>57</v>
      </c>
      <c r="H34" s="108">
        <v>56</v>
      </c>
      <c r="I34" s="108">
        <v>62</v>
      </c>
      <c r="J34" s="108">
        <v>44</v>
      </c>
      <c r="K34" s="285">
        <v>56</v>
      </c>
      <c r="L34" s="280">
        <f>examinésqualifiésavecHS!K34</f>
        <v>9</v>
      </c>
      <c r="M34" s="35">
        <f t="shared" si="2"/>
        <v>537</v>
      </c>
      <c r="N34" s="109">
        <f t="shared" si="3"/>
        <v>48.81818181818182</v>
      </c>
      <c r="O34" s="116">
        <v>18</v>
      </c>
      <c r="P34" s="35">
        <v>22</v>
      </c>
      <c r="Q34" s="108">
        <v>22</v>
      </c>
      <c r="R34" s="108">
        <v>23</v>
      </c>
      <c r="S34" s="108">
        <v>23</v>
      </c>
      <c r="T34" s="108">
        <v>23</v>
      </c>
      <c r="U34" s="108">
        <v>25</v>
      </c>
      <c r="V34" s="108">
        <v>34</v>
      </c>
      <c r="W34" s="108">
        <v>22</v>
      </c>
      <c r="X34" s="285">
        <v>18</v>
      </c>
      <c r="Y34" s="280">
        <f>examinésqualifiésavecHS!N34</f>
        <v>4</v>
      </c>
      <c r="Z34" s="35">
        <f t="shared" si="4"/>
        <v>234</v>
      </c>
      <c r="AA34" s="109">
        <f t="shared" si="5"/>
        <v>21.272727272727273</v>
      </c>
    </row>
    <row r="35" spans="1:27" ht="12" customHeight="1" x14ac:dyDescent="0.2">
      <c r="A35" s="52" t="s">
        <v>55</v>
      </c>
      <c r="B35" s="116">
        <v>32</v>
      </c>
      <c r="C35" s="35">
        <v>42</v>
      </c>
      <c r="D35" s="108">
        <v>37</v>
      </c>
      <c r="E35" s="108">
        <v>34</v>
      </c>
      <c r="F35" s="108">
        <v>33</v>
      </c>
      <c r="G35" s="108">
        <v>48</v>
      </c>
      <c r="H35" s="108">
        <v>33</v>
      </c>
      <c r="I35" s="108">
        <v>37</v>
      </c>
      <c r="J35" s="108">
        <v>31</v>
      </c>
      <c r="K35" s="285">
        <v>37</v>
      </c>
      <c r="L35" s="280">
        <f>examinésqualifiésavecHS!K35</f>
        <v>7</v>
      </c>
      <c r="M35" s="35">
        <f t="shared" si="2"/>
        <v>371</v>
      </c>
      <c r="N35" s="109">
        <f t="shared" si="3"/>
        <v>33.727272727272727</v>
      </c>
      <c r="O35" s="116">
        <v>18</v>
      </c>
      <c r="P35" s="35">
        <v>12</v>
      </c>
      <c r="Q35" s="108">
        <v>14</v>
      </c>
      <c r="R35" s="108">
        <v>17</v>
      </c>
      <c r="S35" s="108">
        <v>18</v>
      </c>
      <c r="T35" s="108">
        <v>23</v>
      </c>
      <c r="U35" s="108">
        <v>11</v>
      </c>
      <c r="V35" s="108">
        <v>13</v>
      </c>
      <c r="W35" s="108">
        <v>16</v>
      </c>
      <c r="X35" s="285">
        <v>14</v>
      </c>
      <c r="Y35" s="280">
        <f>examinésqualifiésavecHS!N35</f>
        <v>2</v>
      </c>
      <c r="Z35" s="35">
        <f t="shared" si="4"/>
        <v>158</v>
      </c>
      <c r="AA35" s="109">
        <f t="shared" si="5"/>
        <v>14.363636363636363</v>
      </c>
    </row>
    <row r="36" spans="1:27" ht="12" customHeight="1" x14ac:dyDescent="0.2">
      <c r="A36" s="52" t="s">
        <v>56</v>
      </c>
      <c r="B36" s="116">
        <v>20</v>
      </c>
      <c r="C36" s="35">
        <v>20</v>
      </c>
      <c r="D36" s="108">
        <v>14</v>
      </c>
      <c r="E36" s="108">
        <v>17</v>
      </c>
      <c r="F36" s="108">
        <v>17</v>
      </c>
      <c r="G36" s="108">
        <v>22</v>
      </c>
      <c r="H36" s="108">
        <v>31</v>
      </c>
      <c r="I36" s="108">
        <v>21</v>
      </c>
      <c r="J36" s="108">
        <v>24</v>
      </c>
      <c r="K36" s="285">
        <v>30</v>
      </c>
      <c r="L36" s="280">
        <f>examinésqualifiésavecHS!K36</f>
        <v>6</v>
      </c>
      <c r="M36" s="35">
        <f t="shared" si="2"/>
        <v>222</v>
      </c>
      <c r="N36" s="109">
        <f t="shared" si="3"/>
        <v>20.181818181818183</v>
      </c>
      <c r="O36" s="116">
        <v>14</v>
      </c>
      <c r="P36" s="35">
        <v>13</v>
      </c>
      <c r="Q36" s="108">
        <v>9</v>
      </c>
      <c r="R36" s="108">
        <v>15</v>
      </c>
      <c r="S36" s="108">
        <v>15</v>
      </c>
      <c r="T36" s="108">
        <v>15</v>
      </c>
      <c r="U36" s="108">
        <v>22</v>
      </c>
      <c r="V36" s="108">
        <v>18</v>
      </c>
      <c r="W36" s="108">
        <v>20</v>
      </c>
      <c r="X36" s="285">
        <v>20</v>
      </c>
      <c r="Y36" s="280">
        <f>examinésqualifiésavecHS!N36</f>
        <v>3</v>
      </c>
      <c r="Z36" s="35">
        <f t="shared" si="4"/>
        <v>164</v>
      </c>
      <c r="AA36" s="109">
        <f t="shared" si="5"/>
        <v>14.909090909090908</v>
      </c>
    </row>
    <row r="37" spans="1:27" ht="12" customHeight="1" x14ac:dyDescent="0.2">
      <c r="A37" s="52" t="s">
        <v>57</v>
      </c>
      <c r="B37" s="116">
        <v>1</v>
      </c>
      <c r="C37" s="35">
        <v>3</v>
      </c>
      <c r="D37" s="108">
        <v>6</v>
      </c>
      <c r="E37" s="108">
        <v>6</v>
      </c>
      <c r="F37" s="108">
        <v>7</v>
      </c>
      <c r="G37" s="108">
        <v>2</v>
      </c>
      <c r="H37" s="108">
        <v>3</v>
      </c>
      <c r="I37" s="108">
        <v>2</v>
      </c>
      <c r="J37" s="108">
        <v>4</v>
      </c>
      <c r="K37" s="285">
        <v>4</v>
      </c>
      <c r="L37" s="280">
        <f>examinésqualifiésavecHS!K37</f>
        <v>0</v>
      </c>
      <c r="M37" s="35">
        <f t="shared" si="2"/>
        <v>38</v>
      </c>
      <c r="N37" s="109">
        <f t="shared" si="3"/>
        <v>3.4545454545454546</v>
      </c>
      <c r="O37" s="116">
        <v>1</v>
      </c>
      <c r="P37" s="35">
        <v>3</v>
      </c>
      <c r="Q37" s="108">
        <v>4</v>
      </c>
      <c r="R37" s="108">
        <v>6</v>
      </c>
      <c r="S37" s="108">
        <v>7</v>
      </c>
      <c r="T37" s="108">
        <v>1</v>
      </c>
      <c r="U37" s="108">
        <v>2</v>
      </c>
      <c r="V37" s="108">
        <v>2</v>
      </c>
      <c r="W37" s="108">
        <v>4</v>
      </c>
      <c r="X37" s="285">
        <v>3</v>
      </c>
      <c r="Y37" s="280">
        <f>examinésqualifiésavecHS!N37</f>
        <v>0</v>
      </c>
      <c r="Z37" s="35">
        <f t="shared" si="4"/>
        <v>33</v>
      </c>
      <c r="AA37" s="109">
        <f t="shared" si="5"/>
        <v>3</v>
      </c>
    </row>
    <row r="38" spans="1:27" ht="12" customHeight="1" x14ac:dyDescent="0.2">
      <c r="A38" s="52" t="s">
        <v>58</v>
      </c>
      <c r="B38" s="116">
        <v>44</v>
      </c>
      <c r="C38" s="35">
        <v>50</v>
      </c>
      <c r="D38" s="108">
        <v>48</v>
      </c>
      <c r="E38" s="108">
        <v>49</v>
      </c>
      <c r="F38" s="108">
        <v>43</v>
      </c>
      <c r="G38" s="108">
        <v>51</v>
      </c>
      <c r="H38" s="108">
        <v>38</v>
      </c>
      <c r="I38" s="108">
        <v>58</v>
      </c>
      <c r="J38" s="108">
        <v>40</v>
      </c>
      <c r="K38" s="285">
        <v>57</v>
      </c>
      <c r="L38" s="280">
        <f>examinésqualifiésavecHS!K38</f>
        <v>4</v>
      </c>
      <c r="M38" s="35">
        <f t="shared" si="2"/>
        <v>482</v>
      </c>
      <c r="N38" s="109">
        <f t="shared" si="3"/>
        <v>43.81818181818182</v>
      </c>
      <c r="O38" s="116">
        <v>18</v>
      </c>
      <c r="P38" s="35">
        <v>18</v>
      </c>
      <c r="Q38" s="108">
        <v>14</v>
      </c>
      <c r="R38" s="108">
        <v>17</v>
      </c>
      <c r="S38" s="108">
        <v>15</v>
      </c>
      <c r="T38" s="108">
        <v>22</v>
      </c>
      <c r="U38" s="108">
        <v>18</v>
      </c>
      <c r="V38" s="108">
        <v>30</v>
      </c>
      <c r="W38" s="108">
        <v>20</v>
      </c>
      <c r="X38" s="285">
        <v>29</v>
      </c>
      <c r="Y38" s="280">
        <f>examinésqualifiésavecHS!N38</f>
        <v>4</v>
      </c>
      <c r="Z38" s="35">
        <f t="shared" si="4"/>
        <v>205</v>
      </c>
      <c r="AA38" s="109">
        <f t="shared" si="5"/>
        <v>18.636363636363637</v>
      </c>
    </row>
    <row r="39" spans="1:27" ht="12" customHeight="1" x14ac:dyDescent="0.2">
      <c r="A39" s="54">
        <v>76</v>
      </c>
      <c r="B39" s="110">
        <v>5</v>
      </c>
      <c r="C39" s="38">
        <v>6</v>
      </c>
      <c r="D39" s="108">
        <v>3</v>
      </c>
      <c r="E39" s="111">
        <v>4</v>
      </c>
      <c r="F39" s="111">
        <v>2</v>
      </c>
      <c r="G39" s="111">
        <v>1</v>
      </c>
      <c r="H39" s="111">
        <v>4</v>
      </c>
      <c r="I39" s="111">
        <v>3</v>
      </c>
      <c r="J39" s="111">
        <v>3</v>
      </c>
      <c r="K39" s="286">
        <v>1</v>
      </c>
      <c r="L39" s="436">
        <f>examinésqualifiésavecHS!K39</f>
        <v>2</v>
      </c>
      <c r="M39" s="38">
        <f t="shared" si="2"/>
        <v>34</v>
      </c>
      <c r="N39" s="109">
        <f t="shared" si="3"/>
        <v>3.0909090909090908</v>
      </c>
      <c r="O39" s="110">
        <v>4</v>
      </c>
      <c r="P39" s="38">
        <v>3</v>
      </c>
      <c r="Q39" s="108">
        <v>1</v>
      </c>
      <c r="R39" s="111">
        <v>3</v>
      </c>
      <c r="S39" s="111">
        <v>2</v>
      </c>
      <c r="T39" s="111">
        <v>1</v>
      </c>
      <c r="U39" s="111">
        <v>4</v>
      </c>
      <c r="V39" s="111">
        <v>2</v>
      </c>
      <c r="W39" s="111">
        <v>1</v>
      </c>
      <c r="X39" s="286">
        <v>1</v>
      </c>
      <c r="Y39" s="436">
        <f>examinésqualifiésavecHS!N39</f>
        <v>2</v>
      </c>
      <c r="Z39" s="38">
        <f t="shared" si="4"/>
        <v>24</v>
      </c>
      <c r="AA39" s="109">
        <f t="shared" si="5"/>
        <v>2.1818181818181817</v>
      </c>
    </row>
    <row r="40" spans="1:27" ht="12" customHeight="1" x14ac:dyDescent="0.2">
      <c r="A40" s="54" t="s">
        <v>59</v>
      </c>
      <c r="B40" s="110">
        <v>2</v>
      </c>
      <c r="C40" s="38">
        <v>4</v>
      </c>
      <c r="D40" s="111"/>
      <c r="E40" s="111">
        <v>1</v>
      </c>
      <c r="F40" s="111">
        <v>2</v>
      </c>
      <c r="G40" s="111">
        <v>1</v>
      </c>
      <c r="H40" s="111"/>
      <c r="I40" s="111">
        <v>2</v>
      </c>
      <c r="J40" s="111">
        <v>1</v>
      </c>
      <c r="K40" s="286">
        <v>1</v>
      </c>
      <c r="L40" s="436">
        <f>examinésqualifiésavecHS!K40</f>
        <v>2</v>
      </c>
      <c r="M40" s="38">
        <f t="shared" si="2"/>
        <v>16</v>
      </c>
      <c r="N40" s="112">
        <f t="shared" si="3"/>
        <v>1.4545454545454546</v>
      </c>
      <c r="O40" s="110">
        <v>1</v>
      </c>
      <c r="P40" s="38">
        <v>3</v>
      </c>
      <c r="Q40" s="111"/>
      <c r="R40" s="111">
        <v>1</v>
      </c>
      <c r="S40" s="111">
        <v>2</v>
      </c>
      <c r="T40" s="111">
        <v>1</v>
      </c>
      <c r="U40" s="111"/>
      <c r="V40" s="111">
        <v>1</v>
      </c>
      <c r="W40" s="111"/>
      <c r="X40" s="286">
        <v>1</v>
      </c>
      <c r="Y40" s="436">
        <f>examinésqualifiésavecHS!N40</f>
        <v>1</v>
      </c>
      <c r="Z40" s="38">
        <f t="shared" si="4"/>
        <v>11</v>
      </c>
      <c r="AA40" s="112">
        <f t="shared" si="5"/>
        <v>1</v>
      </c>
    </row>
    <row r="41" spans="1:27" ht="12" customHeight="1" x14ac:dyDescent="0.2">
      <c r="A41" s="56" t="s">
        <v>122</v>
      </c>
      <c r="B41" s="113">
        <v>838</v>
      </c>
      <c r="C41" s="41">
        <v>839</v>
      </c>
      <c r="D41" s="41">
        <v>798</v>
      </c>
      <c r="E41" s="41">
        <v>839</v>
      </c>
      <c r="F41" s="41">
        <v>821</v>
      </c>
      <c r="G41" s="41">
        <v>816</v>
      </c>
      <c r="H41" s="41">
        <v>790</v>
      </c>
      <c r="I41" s="41">
        <v>889</v>
      </c>
      <c r="J41" s="41">
        <v>752</v>
      </c>
      <c r="K41" s="282">
        <v>961</v>
      </c>
      <c r="L41" s="437">
        <f>examinésqualifiésavecHS!K41</f>
        <v>196</v>
      </c>
      <c r="M41" s="41">
        <f t="shared" si="2"/>
        <v>8539</v>
      </c>
      <c r="N41" s="114">
        <f t="shared" si="3"/>
        <v>776.27272727272725</v>
      </c>
      <c r="O41" s="113">
        <v>530</v>
      </c>
      <c r="P41" s="41">
        <v>516</v>
      </c>
      <c r="Q41" s="41">
        <v>504</v>
      </c>
      <c r="R41" s="41">
        <v>554</v>
      </c>
      <c r="S41" s="41">
        <v>539</v>
      </c>
      <c r="T41" s="41">
        <v>526</v>
      </c>
      <c r="U41" s="41">
        <v>510</v>
      </c>
      <c r="V41" s="41">
        <v>605</v>
      </c>
      <c r="W41" s="41">
        <v>507</v>
      </c>
      <c r="X41" s="282">
        <v>620</v>
      </c>
      <c r="Y41" s="437">
        <f>examinésqualifiésavecHS!N41</f>
        <v>104</v>
      </c>
      <c r="Z41" s="41">
        <f t="shared" si="4"/>
        <v>5515</v>
      </c>
      <c r="AA41" s="114">
        <f t="shared" si="5"/>
        <v>501.36363636363637</v>
      </c>
    </row>
    <row r="42" spans="1:27" ht="12" customHeight="1" x14ac:dyDescent="0.2">
      <c r="A42" s="49" t="s">
        <v>61</v>
      </c>
      <c r="B42" s="117">
        <v>101</v>
      </c>
      <c r="C42" s="105">
        <v>110</v>
      </c>
      <c r="D42" s="105">
        <v>118</v>
      </c>
      <c r="E42" s="105">
        <v>111</v>
      </c>
      <c r="F42" s="105">
        <v>100</v>
      </c>
      <c r="G42" s="105">
        <v>74</v>
      </c>
      <c r="H42" s="105">
        <v>87</v>
      </c>
      <c r="I42" s="105">
        <v>95</v>
      </c>
      <c r="J42" s="105">
        <v>81</v>
      </c>
      <c r="K42" s="284">
        <v>91</v>
      </c>
      <c r="L42" s="435">
        <f>examinésqualifiésavecHS!K42</f>
        <v>24</v>
      </c>
      <c r="M42" s="105">
        <f t="shared" si="2"/>
        <v>992</v>
      </c>
      <c r="N42" s="106">
        <f t="shared" si="3"/>
        <v>90.181818181818187</v>
      </c>
      <c r="O42" s="117">
        <v>97</v>
      </c>
      <c r="P42" s="105">
        <v>104</v>
      </c>
      <c r="Q42" s="105">
        <v>112</v>
      </c>
      <c r="R42" s="105">
        <v>100</v>
      </c>
      <c r="S42" s="105">
        <v>95</v>
      </c>
      <c r="T42" s="105">
        <v>68</v>
      </c>
      <c r="U42" s="105">
        <v>82</v>
      </c>
      <c r="V42" s="105">
        <v>90</v>
      </c>
      <c r="W42" s="105">
        <v>79</v>
      </c>
      <c r="X42" s="284">
        <v>81</v>
      </c>
      <c r="Y42" s="435">
        <f>examinésqualifiésavecHS!N42</f>
        <v>20</v>
      </c>
      <c r="Z42" s="105">
        <f t="shared" si="4"/>
        <v>928</v>
      </c>
      <c r="AA42" s="106">
        <f t="shared" si="5"/>
        <v>84.36363636363636</v>
      </c>
    </row>
    <row r="43" spans="1:27" ht="12" customHeight="1" x14ac:dyDescent="0.2">
      <c r="A43" s="52" t="s">
        <v>62</v>
      </c>
      <c r="B43" s="118">
        <v>138</v>
      </c>
      <c r="C43" s="108">
        <v>136</v>
      </c>
      <c r="D43" s="108">
        <v>139</v>
      </c>
      <c r="E43" s="108">
        <v>146</v>
      </c>
      <c r="F43" s="108">
        <v>129</v>
      </c>
      <c r="G43" s="108">
        <v>99</v>
      </c>
      <c r="H43" s="108">
        <v>136</v>
      </c>
      <c r="I43" s="108">
        <v>121</v>
      </c>
      <c r="J43" s="108">
        <v>117</v>
      </c>
      <c r="K43" s="285">
        <v>126</v>
      </c>
      <c r="L43" s="280">
        <f>examinésqualifiésavecHS!K43</f>
        <v>49</v>
      </c>
      <c r="M43" s="108">
        <f t="shared" si="2"/>
        <v>1336</v>
      </c>
      <c r="N43" s="109">
        <f t="shared" si="3"/>
        <v>121.45454545454545</v>
      </c>
      <c r="O43" s="118">
        <v>100</v>
      </c>
      <c r="P43" s="108">
        <v>111</v>
      </c>
      <c r="Q43" s="108">
        <v>97</v>
      </c>
      <c r="R43" s="108">
        <v>110</v>
      </c>
      <c r="S43" s="108">
        <v>98</v>
      </c>
      <c r="T43" s="108">
        <v>78</v>
      </c>
      <c r="U43" s="108">
        <v>111</v>
      </c>
      <c r="V43" s="108">
        <v>98</v>
      </c>
      <c r="W43" s="108">
        <v>102</v>
      </c>
      <c r="X43" s="285">
        <v>99</v>
      </c>
      <c r="Y43" s="280">
        <f>examinésqualifiésavecHS!N43</f>
        <v>38</v>
      </c>
      <c r="Z43" s="108">
        <f t="shared" si="4"/>
        <v>1042</v>
      </c>
      <c r="AA43" s="109">
        <f t="shared" si="5"/>
        <v>94.727272727272734</v>
      </c>
    </row>
    <row r="44" spans="1:27" ht="12" customHeight="1" x14ac:dyDescent="0.2">
      <c r="A44" s="52" t="s">
        <v>63</v>
      </c>
      <c r="B44" s="118">
        <v>207</v>
      </c>
      <c r="C44" s="108">
        <v>181</v>
      </c>
      <c r="D44" s="108">
        <v>173</v>
      </c>
      <c r="E44" s="108">
        <v>171</v>
      </c>
      <c r="F44" s="108">
        <v>186</v>
      </c>
      <c r="G44" s="108">
        <v>172</v>
      </c>
      <c r="H44" s="108">
        <v>190</v>
      </c>
      <c r="I44" s="108">
        <v>204</v>
      </c>
      <c r="J44" s="108">
        <v>174</v>
      </c>
      <c r="K44" s="285">
        <v>193</v>
      </c>
      <c r="L44" s="280">
        <f>examinésqualifiésavecHS!K44</f>
        <v>45</v>
      </c>
      <c r="M44" s="108">
        <f t="shared" si="2"/>
        <v>1896</v>
      </c>
      <c r="N44" s="109">
        <f t="shared" si="3"/>
        <v>172.36363636363637</v>
      </c>
      <c r="O44" s="118">
        <v>136</v>
      </c>
      <c r="P44" s="108">
        <v>128</v>
      </c>
      <c r="Q44" s="108">
        <v>120</v>
      </c>
      <c r="R44" s="108">
        <v>103</v>
      </c>
      <c r="S44" s="108">
        <v>127</v>
      </c>
      <c r="T44" s="108">
        <v>121</v>
      </c>
      <c r="U44" s="108">
        <v>125</v>
      </c>
      <c r="V44" s="108">
        <v>139</v>
      </c>
      <c r="W44" s="108">
        <v>123</v>
      </c>
      <c r="X44" s="285">
        <v>124</v>
      </c>
      <c r="Y44" s="280">
        <f>examinésqualifiésavecHS!N44</f>
        <v>34</v>
      </c>
      <c r="Z44" s="108">
        <f t="shared" si="4"/>
        <v>1280</v>
      </c>
      <c r="AA44" s="109">
        <f t="shared" si="5"/>
        <v>116.36363636363636</v>
      </c>
    </row>
    <row r="45" spans="1:27" ht="12" customHeight="1" x14ac:dyDescent="0.2">
      <c r="A45" s="52" t="s">
        <v>64</v>
      </c>
      <c r="B45" s="118">
        <v>117</v>
      </c>
      <c r="C45" s="108">
        <v>138</v>
      </c>
      <c r="D45" s="108">
        <v>145</v>
      </c>
      <c r="E45" s="108">
        <v>129</v>
      </c>
      <c r="F45" s="108">
        <v>105</v>
      </c>
      <c r="G45" s="108">
        <v>107</v>
      </c>
      <c r="H45" s="108">
        <v>108</v>
      </c>
      <c r="I45" s="108">
        <v>116</v>
      </c>
      <c r="J45" s="108">
        <v>126</v>
      </c>
      <c r="K45" s="285">
        <v>94</v>
      </c>
      <c r="L45" s="280">
        <f>examinésqualifiésavecHS!K45</f>
        <v>19</v>
      </c>
      <c r="M45" s="108">
        <f t="shared" si="2"/>
        <v>1204</v>
      </c>
      <c r="N45" s="109">
        <f t="shared" si="3"/>
        <v>109.45454545454545</v>
      </c>
      <c r="O45" s="118">
        <v>74</v>
      </c>
      <c r="P45" s="108">
        <v>103</v>
      </c>
      <c r="Q45" s="108">
        <v>105</v>
      </c>
      <c r="R45" s="108">
        <v>95</v>
      </c>
      <c r="S45" s="108">
        <v>81</v>
      </c>
      <c r="T45" s="108">
        <v>74</v>
      </c>
      <c r="U45" s="108">
        <v>80</v>
      </c>
      <c r="V45" s="108">
        <v>85</v>
      </c>
      <c r="W45" s="108">
        <v>96</v>
      </c>
      <c r="X45" s="285">
        <v>65</v>
      </c>
      <c r="Y45" s="280">
        <f>examinésqualifiésavecHS!N45</f>
        <v>17</v>
      </c>
      <c r="Z45" s="108">
        <f t="shared" si="4"/>
        <v>875</v>
      </c>
      <c r="AA45" s="109">
        <f t="shared" si="5"/>
        <v>79.545454545454547</v>
      </c>
    </row>
    <row r="46" spans="1:27" ht="12" customHeight="1" x14ac:dyDescent="0.2">
      <c r="A46" s="52" t="s">
        <v>65</v>
      </c>
      <c r="B46" s="118">
        <v>50</v>
      </c>
      <c r="C46" s="108">
        <v>49</v>
      </c>
      <c r="D46" s="108">
        <v>33</v>
      </c>
      <c r="E46" s="108">
        <v>40</v>
      </c>
      <c r="F46" s="108">
        <v>53</v>
      </c>
      <c r="G46" s="108">
        <v>50</v>
      </c>
      <c r="H46" s="108">
        <v>41</v>
      </c>
      <c r="I46" s="108">
        <v>29</v>
      </c>
      <c r="J46" s="108">
        <v>40</v>
      </c>
      <c r="K46" s="285">
        <v>28</v>
      </c>
      <c r="L46" s="280">
        <f>examinésqualifiésavecHS!K46</f>
        <v>13</v>
      </c>
      <c r="M46" s="108">
        <f t="shared" si="2"/>
        <v>426</v>
      </c>
      <c r="N46" s="109">
        <f t="shared" si="3"/>
        <v>38.727272727272727</v>
      </c>
      <c r="O46" s="118">
        <v>44</v>
      </c>
      <c r="P46" s="108">
        <v>40</v>
      </c>
      <c r="Q46" s="108">
        <v>22</v>
      </c>
      <c r="R46" s="108">
        <v>33</v>
      </c>
      <c r="S46" s="108">
        <v>39</v>
      </c>
      <c r="T46" s="108">
        <v>34</v>
      </c>
      <c r="U46" s="108">
        <v>20</v>
      </c>
      <c r="V46" s="108">
        <v>26</v>
      </c>
      <c r="W46" s="108">
        <v>35</v>
      </c>
      <c r="X46" s="285">
        <v>24</v>
      </c>
      <c r="Y46" s="280">
        <f>examinésqualifiésavecHS!N46</f>
        <v>6</v>
      </c>
      <c r="Z46" s="108">
        <f t="shared" si="4"/>
        <v>323</v>
      </c>
      <c r="AA46" s="109">
        <f t="shared" si="5"/>
        <v>29.363636363636363</v>
      </c>
    </row>
    <row r="47" spans="1:27" ht="12" customHeight="1" x14ac:dyDescent="0.2">
      <c r="A47" s="52" t="s">
        <v>66</v>
      </c>
      <c r="B47" s="118">
        <v>50</v>
      </c>
      <c r="C47" s="108">
        <v>68</v>
      </c>
      <c r="D47" s="108">
        <v>56</v>
      </c>
      <c r="E47" s="108">
        <v>54</v>
      </c>
      <c r="F47" s="108">
        <v>50</v>
      </c>
      <c r="G47" s="108">
        <v>69</v>
      </c>
      <c r="H47" s="108">
        <v>56</v>
      </c>
      <c r="I47" s="108">
        <v>50</v>
      </c>
      <c r="J47" s="108">
        <v>54</v>
      </c>
      <c r="K47" s="285">
        <v>49</v>
      </c>
      <c r="L47" s="280">
        <f>examinésqualifiésavecHS!K47</f>
        <v>7</v>
      </c>
      <c r="M47" s="108">
        <f t="shared" si="2"/>
        <v>563</v>
      </c>
      <c r="N47" s="109">
        <f t="shared" si="3"/>
        <v>51.18181818181818</v>
      </c>
      <c r="O47" s="118">
        <v>41</v>
      </c>
      <c r="P47" s="108">
        <v>54</v>
      </c>
      <c r="Q47" s="108">
        <v>48</v>
      </c>
      <c r="R47" s="108">
        <v>42</v>
      </c>
      <c r="S47" s="108">
        <v>42</v>
      </c>
      <c r="T47" s="108">
        <v>56</v>
      </c>
      <c r="U47" s="108">
        <v>45</v>
      </c>
      <c r="V47" s="108">
        <v>43</v>
      </c>
      <c r="W47" s="108">
        <v>47</v>
      </c>
      <c r="X47" s="285">
        <v>39</v>
      </c>
      <c r="Y47" s="280">
        <f>examinésqualifiésavecHS!N47</f>
        <v>3</v>
      </c>
      <c r="Z47" s="108">
        <f t="shared" si="4"/>
        <v>460</v>
      </c>
      <c r="AA47" s="109">
        <f t="shared" si="5"/>
        <v>41.81818181818182</v>
      </c>
    </row>
    <row r="48" spans="1:27" ht="12" customHeight="1" x14ac:dyDescent="0.2">
      <c r="A48" s="52" t="s">
        <v>67</v>
      </c>
      <c r="B48" s="118">
        <v>107</v>
      </c>
      <c r="C48" s="108">
        <v>109</v>
      </c>
      <c r="D48" s="108">
        <v>122</v>
      </c>
      <c r="E48" s="108">
        <v>103</v>
      </c>
      <c r="F48" s="108">
        <v>78</v>
      </c>
      <c r="G48" s="108">
        <v>77</v>
      </c>
      <c r="H48" s="108">
        <v>79</v>
      </c>
      <c r="I48" s="108">
        <v>93</v>
      </c>
      <c r="J48" s="108">
        <v>86</v>
      </c>
      <c r="K48" s="285">
        <v>68</v>
      </c>
      <c r="L48" s="280">
        <f>examinésqualifiésavecHS!K48</f>
        <v>7</v>
      </c>
      <c r="M48" s="108">
        <f t="shared" si="2"/>
        <v>929</v>
      </c>
      <c r="N48" s="109">
        <f t="shared" si="3"/>
        <v>84.454545454545453</v>
      </c>
      <c r="O48" s="118">
        <v>80</v>
      </c>
      <c r="P48" s="108">
        <v>83</v>
      </c>
      <c r="Q48" s="108">
        <v>75</v>
      </c>
      <c r="R48" s="108">
        <v>78</v>
      </c>
      <c r="S48" s="108">
        <v>62</v>
      </c>
      <c r="T48" s="108">
        <v>60</v>
      </c>
      <c r="U48" s="108">
        <v>53</v>
      </c>
      <c r="V48" s="108">
        <v>70</v>
      </c>
      <c r="W48" s="108">
        <v>61</v>
      </c>
      <c r="X48" s="285">
        <v>45</v>
      </c>
      <c r="Y48" s="280">
        <f>examinésqualifiésavecHS!N48</f>
        <v>6</v>
      </c>
      <c r="Z48" s="108">
        <f t="shared" si="4"/>
        <v>673</v>
      </c>
      <c r="AA48" s="109">
        <f t="shared" si="5"/>
        <v>61.18181818181818</v>
      </c>
    </row>
    <row r="49" spans="1:27" ht="12" customHeight="1" x14ac:dyDescent="0.2">
      <c r="A49" s="52" t="s">
        <v>68</v>
      </c>
      <c r="B49" s="118">
        <v>104</v>
      </c>
      <c r="C49" s="108">
        <v>92</v>
      </c>
      <c r="D49" s="108">
        <v>81</v>
      </c>
      <c r="E49" s="108">
        <v>89</v>
      </c>
      <c r="F49" s="108">
        <v>62</v>
      </c>
      <c r="G49" s="108">
        <v>59</v>
      </c>
      <c r="H49" s="108">
        <v>76</v>
      </c>
      <c r="I49" s="108">
        <v>83</v>
      </c>
      <c r="J49" s="108">
        <v>68</v>
      </c>
      <c r="K49" s="285">
        <v>49</v>
      </c>
      <c r="L49" s="280">
        <f>examinésqualifiésavecHS!K49</f>
        <v>10</v>
      </c>
      <c r="M49" s="108">
        <f t="shared" si="2"/>
        <v>773</v>
      </c>
      <c r="N49" s="109">
        <f t="shared" si="3"/>
        <v>70.272727272727266</v>
      </c>
      <c r="O49" s="118">
        <v>62</v>
      </c>
      <c r="P49" s="108">
        <v>59</v>
      </c>
      <c r="Q49" s="108">
        <v>59</v>
      </c>
      <c r="R49" s="108">
        <v>58</v>
      </c>
      <c r="S49" s="108">
        <v>46</v>
      </c>
      <c r="T49" s="108">
        <v>51</v>
      </c>
      <c r="U49" s="108">
        <v>60</v>
      </c>
      <c r="V49" s="108">
        <v>63</v>
      </c>
      <c r="W49" s="108">
        <v>56</v>
      </c>
      <c r="X49" s="285">
        <v>41</v>
      </c>
      <c r="Y49" s="280">
        <f>examinésqualifiésavecHS!N49</f>
        <v>6</v>
      </c>
      <c r="Z49" s="108">
        <f t="shared" si="4"/>
        <v>561</v>
      </c>
      <c r="AA49" s="109">
        <f t="shared" si="5"/>
        <v>51</v>
      </c>
    </row>
    <row r="50" spans="1:27" ht="12" customHeight="1" x14ac:dyDescent="0.2">
      <c r="A50" s="52" t="s">
        <v>69</v>
      </c>
      <c r="B50" s="118">
        <v>85</v>
      </c>
      <c r="C50" s="108">
        <v>96</v>
      </c>
      <c r="D50" s="108">
        <v>105</v>
      </c>
      <c r="E50" s="108">
        <v>71</v>
      </c>
      <c r="F50" s="108">
        <v>92</v>
      </c>
      <c r="G50" s="108">
        <v>84</v>
      </c>
      <c r="H50" s="108">
        <v>71</v>
      </c>
      <c r="I50" s="108">
        <v>98</v>
      </c>
      <c r="J50" s="108">
        <v>70</v>
      </c>
      <c r="K50" s="285">
        <v>72</v>
      </c>
      <c r="L50" s="280">
        <f>examinésqualifiésavecHS!K50</f>
        <v>10</v>
      </c>
      <c r="M50" s="108">
        <f t="shared" si="2"/>
        <v>854</v>
      </c>
      <c r="N50" s="109">
        <f t="shared" si="3"/>
        <v>77.63636363636364</v>
      </c>
      <c r="O50" s="118">
        <v>52</v>
      </c>
      <c r="P50" s="108">
        <v>57</v>
      </c>
      <c r="Q50" s="108">
        <v>71</v>
      </c>
      <c r="R50" s="108">
        <v>41</v>
      </c>
      <c r="S50" s="108">
        <v>57</v>
      </c>
      <c r="T50" s="108">
        <v>58</v>
      </c>
      <c r="U50" s="108">
        <v>37</v>
      </c>
      <c r="V50" s="108">
        <v>68</v>
      </c>
      <c r="W50" s="108">
        <v>48</v>
      </c>
      <c r="X50" s="285">
        <v>50</v>
      </c>
      <c r="Y50" s="280">
        <f>examinésqualifiésavecHS!N50</f>
        <v>10</v>
      </c>
      <c r="Z50" s="108">
        <f t="shared" si="4"/>
        <v>549</v>
      </c>
      <c r="AA50" s="109">
        <f t="shared" si="5"/>
        <v>49.909090909090907</v>
      </c>
    </row>
    <row r="51" spans="1:27" ht="12" customHeight="1" x14ac:dyDescent="0.2">
      <c r="A51" s="52" t="s">
        <v>70</v>
      </c>
      <c r="B51" s="118">
        <v>17</v>
      </c>
      <c r="C51" s="108">
        <v>9</v>
      </c>
      <c r="D51" s="108">
        <v>20</v>
      </c>
      <c r="E51" s="108">
        <v>17</v>
      </c>
      <c r="F51" s="108">
        <v>18</v>
      </c>
      <c r="G51" s="108">
        <v>16</v>
      </c>
      <c r="H51" s="108">
        <v>10</v>
      </c>
      <c r="I51" s="108">
        <v>22</v>
      </c>
      <c r="J51" s="108">
        <v>23</v>
      </c>
      <c r="K51" s="285">
        <v>18</v>
      </c>
      <c r="L51" s="280">
        <f>examinésqualifiésavecHS!K51</f>
        <v>4</v>
      </c>
      <c r="M51" s="108">
        <f t="shared" si="2"/>
        <v>174</v>
      </c>
      <c r="N51" s="109">
        <f t="shared" si="3"/>
        <v>15.818181818181818</v>
      </c>
      <c r="O51" s="118">
        <v>13</v>
      </c>
      <c r="P51" s="108">
        <v>5</v>
      </c>
      <c r="Q51" s="108">
        <v>15</v>
      </c>
      <c r="R51" s="108">
        <v>16</v>
      </c>
      <c r="S51" s="108">
        <v>16</v>
      </c>
      <c r="T51" s="108">
        <v>13</v>
      </c>
      <c r="U51" s="108">
        <v>8</v>
      </c>
      <c r="V51" s="108">
        <v>19</v>
      </c>
      <c r="W51" s="108">
        <v>20</v>
      </c>
      <c r="X51" s="285">
        <v>12</v>
      </c>
      <c r="Y51" s="280">
        <f>examinésqualifiésavecHS!N51</f>
        <v>3</v>
      </c>
      <c r="Z51" s="108">
        <f t="shared" si="4"/>
        <v>140</v>
      </c>
      <c r="AA51" s="109">
        <f t="shared" si="5"/>
        <v>12.727272727272727</v>
      </c>
    </row>
    <row r="52" spans="1:27" ht="12" customHeight="1" x14ac:dyDescent="0.2">
      <c r="A52" s="52" t="s">
        <v>71</v>
      </c>
      <c r="B52" s="118">
        <v>38</v>
      </c>
      <c r="C52" s="108">
        <v>45</v>
      </c>
      <c r="D52" s="108">
        <v>53</v>
      </c>
      <c r="E52" s="108">
        <v>41</v>
      </c>
      <c r="F52" s="108">
        <v>55</v>
      </c>
      <c r="G52" s="108">
        <v>29</v>
      </c>
      <c r="H52" s="108">
        <v>49</v>
      </c>
      <c r="I52" s="108">
        <v>52</v>
      </c>
      <c r="J52" s="108">
        <v>48</v>
      </c>
      <c r="K52" s="285">
        <v>42</v>
      </c>
      <c r="L52" s="280">
        <f>examinésqualifiésavecHS!K52</f>
        <v>5</v>
      </c>
      <c r="M52" s="108">
        <f t="shared" si="2"/>
        <v>457</v>
      </c>
      <c r="N52" s="109">
        <f t="shared" si="3"/>
        <v>41.545454545454547</v>
      </c>
      <c r="O52" s="118">
        <v>32</v>
      </c>
      <c r="P52" s="108">
        <v>37</v>
      </c>
      <c r="Q52" s="108">
        <v>48</v>
      </c>
      <c r="R52" s="108">
        <v>40</v>
      </c>
      <c r="S52" s="108">
        <v>51</v>
      </c>
      <c r="T52" s="108">
        <v>22</v>
      </c>
      <c r="U52" s="108">
        <v>40</v>
      </c>
      <c r="V52" s="108">
        <v>45</v>
      </c>
      <c r="W52" s="108">
        <v>39</v>
      </c>
      <c r="X52" s="285">
        <v>30</v>
      </c>
      <c r="Y52" s="280">
        <f>examinésqualifiésavecHS!N52</f>
        <v>3</v>
      </c>
      <c r="Z52" s="108">
        <f t="shared" si="4"/>
        <v>387</v>
      </c>
      <c r="AA52" s="109">
        <f t="shared" si="5"/>
        <v>35.18181818181818</v>
      </c>
    </row>
    <row r="53" spans="1:27" ht="12" customHeight="1" x14ac:dyDescent="0.2">
      <c r="A53" s="52" t="s">
        <v>72</v>
      </c>
      <c r="B53" s="118">
        <v>36</v>
      </c>
      <c r="C53" s="108">
        <v>42</v>
      </c>
      <c r="D53" s="108">
        <v>53</v>
      </c>
      <c r="E53" s="108">
        <v>47</v>
      </c>
      <c r="F53" s="108">
        <v>52</v>
      </c>
      <c r="G53" s="108">
        <v>39</v>
      </c>
      <c r="H53" s="108">
        <v>45</v>
      </c>
      <c r="I53" s="108">
        <v>34</v>
      </c>
      <c r="J53" s="108">
        <v>31</v>
      </c>
      <c r="K53" s="285">
        <v>33</v>
      </c>
      <c r="L53" s="280">
        <f>examinésqualifiésavecHS!K53</f>
        <v>4</v>
      </c>
      <c r="M53" s="108">
        <f t="shared" si="2"/>
        <v>416</v>
      </c>
      <c r="N53" s="109">
        <f t="shared" si="3"/>
        <v>37.81818181818182</v>
      </c>
      <c r="O53" s="118">
        <v>29</v>
      </c>
      <c r="P53" s="108">
        <v>29</v>
      </c>
      <c r="Q53" s="108">
        <v>42</v>
      </c>
      <c r="R53" s="108">
        <v>42</v>
      </c>
      <c r="S53" s="108">
        <v>40</v>
      </c>
      <c r="T53" s="108">
        <v>23</v>
      </c>
      <c r="U53" s="108">
        <v>39</v>
      </c>
      <c r="V53" s="108">
        <v>28</v>
      </c>
      <c r="W53" s="108">
        <v>26</v>
      </c>
      <c r="X53" s="285">
        <v>20</v>
      </c>
      <c r="Y53" s="280">
        <f>examinésqualifiésavecHS!N53</f>
        <v>2</v>
      </c>
      <c r="Z53" s="108">
        <f t="shared" si="4"/>
        <v>320</v>
      </c>
      <c r="AA53" s="109">
        <f t="shared" si="5"/>
        <v>29.09090909090909</v>
      </c>
    </row>
    <row r="54" spans="1:27" ht="12" customHeight="1" x14ac:dyDescent="0.2">
      <c r="A54" s="52" t="s">
        <v>73</v>
      </c>
      <c r="B54" s="118">
        <v>17</v>
      </c>
      <c r="C54" s="108">
        <v>16</v>
      </c>
      <c r="D54" s="108">
        <v>15</v>
      </c>
      <c r="E54" s="108">
        <v>22</v>
      </c>
      <c r="F54" s="108">
        <v>20</v>
      </c>
      <c r="G54" s="108">
        <v>15</v>
      </c>
      <c r="H54" s="108">
        <v>12</v>
      </c>
      <c r="I54" s="108">
        <v>18</v>
      </c>
      <c r="J54" s="108">
        <v>23</v>
      </c>
      <c r="K54" s="285">
        <v>23</v>
      </c>
      <c r="L54" s="280">
        <f>examinésqualifiésavecHS!K54</f>
        <v>4</v>
      </c>
      <c r="M54" s="108">
        <f t="shared" si="2"/>
        <v>185</v>
      </c>
      <c r="N54" s="109">
        <f t="shared" si="3"/>
        <v>16.818181818181817</v>
      </c>
      <c r="O54" s="118">
        <v>13</v>
      </c>
      <c r="P54" s="108">
        <v>10</v>
      </c>
      <c r="Q54" s="108">
        <v>12</v>
      </c>
      <c r="R54" s="108">
        <v>18</v>
      </c>
      <c r="S54" s="108">
        <v>14</v>
      </c>
      <c r="T54" s="108">
        <v>12</v>
      </c>
      <c r="U54" s="108">
        <v>11</v>
      </c>
      <c r="V54" s="108">
        <v>16</v>
      </c>
      <c r="W54" s="108">
        <v>18</v>
      </c>
      <c r="X54" s="285">
        <v>19</v>
      </c>
      <c r="Y54" s="280">
        <f>examinésqualifiésavecHS!N54</f>
        <v>3</v>
      </c>
      <c r="Z54" s="108">
        <f t="shared" si="4"/>
        <v>146</v>
      </c>
      <c r="AA54" s="109">
        <f t="shared" si="5"/>
        <v>13.272727272727273</v>
      </c>
    </row>
    <row r="55" spans="1:27" ht="12" customHeight="1" x14ac:dyDescent="0.2">
      <c r="A55" s="52" t="s">
        <v>74</v>
      </c>
      <c r="B55" s="118">
        <v>164</v>
      </c>
      <c r="C55" s="108">
        <v>173</v>
      </c>
      <c r="D55" s="108">
        <v>170</v>
      </c>
      <c r="E55" s="108">
        <v>157</v>
      </c>
      <c r="F55" s="108">
        <v>145</v>
      </c>
      <c r="G55" s="108">
        <v>133</v>
      </c>
      <c r="H55" s="108">
        <v>134</v>
      </c>
      <c r="I55" s="108">
        <v>167</v>
      </c>
      <c r="J55" s="108">
        <v>141</v>
      </c>
      <c r="K55" s="285">
        <v>140</v>
      </c>
      <c r="L55" s="280">
        <f>examinésqualifiésavecHS!K55</f>
        <v>37</v>
      </c>
      <c r="M55" s="108">
        <f t="shared" si="2"/>
        <v>1561</v>
      </c>
      <c r="N55" s="109">
        <f t="shared" si="3"/>
        <v>141.90909090909091</v>
      </c>
      <c r="O55" s="118">
        <v>117</v>
      </c>
      <c r="P55" s="108">
        <v>118</v>
      </c>
      <c r="Q55" s="108">
        <v>116</v>
      </c>
      <c r="R55" s="108">
        <v>108</v>
      </c>
      <c r="S55" s="108">
        <v>115</v>
      </c>
      <c r="T55" s="108">
        <v>98</v>
      </c>
      <c r="U55" s="108">
        <v>108</v>
      </c>
      <c r="V55" s="108">
        <v>135</v>
      </c>
      <c r="W55" s="108">
        <v>117</v>
      </c>
      <c r="X55" s="285">
        <v>118</v>
      </c>
      <c r="Y55" s="280">
        <f>examinésqualifiésavecHS!N55</f>
        <v>27</v>
      </c>
      <c r="Z55" s="108">
        <f t="shared" si="4"/>
        <v>1177</v>
      </c>
      <c r="AA55" s="109">
        <f t="shared" si="5"/>
        <v>107</v>
      </c>
    </row>
    <row r="56" spans="1:27" ht="12" customHeight="1" x14ac:dyDescent="0.2">
      <c r="A56" s="52" t="s">
        <v>75</v>
      </c>
      <c r="B56" s="118">
        <v>149</v>
      </c>
      <c r="C56" s="108">
        <v>123</v>
      </c>
      <c r="D56" s="108">
        <v>136</v>
      </c>
      <c r="E56" s="108">
        <v>105</v>
      </c>
      <c r="F56" s="108">
        <v>101</v>
      </c>
      <c r="G56" s="108">
        <v>125</v>
      </c>
      <c r="H56" s="108">
        <v>131</v>
      </c>
      <c r="I56" s="108">
        <v>115</v>
      </c>
      <c r="J56" s="108">
        <v>122</v>
      </c>
      <c r="K56" s="285">
        <v>131</v>
      </c>
      <c r="L56" s="280">
        <f>examinésqualifiésavecHS!K56</f>
        <v>37</v>
      </c>
      <c r="M56" s="108">
        <f t="shared" si="2"/>
        <v>1275</v>
      </c>
      <c r="N56" s="109">
        <f t="shared" si="3"/>
        <v>115.90909090909091</v>
      </c>
      <c r="O56" s="118">
        <v>79</v>
      </c>
      <c r="P56" s="108">
        <v>71</v>
      </c>
      <c r="Q56" s="108">
        <v>81</v>
      </c>
      <c r="R56" s="108">
        <v>63</v>
      </c>
      <c r="S56" s="108">
        <v>70</v>
      </c>
      <c r="T56" s="108">
        <v>95</v>
      </c>
      <c r="U56" s="108">
        <v>86</v>
      </c>
      <c r="V56" s="108">
        <v>92</v>
      </c>
      <c r="W56" s="108">
        <v>87</v>
      </c>
      <c r="X56" s="285">
        <v>107</v>
      </c>
      <c r="Y56" s="280">
        <f>examinésqualifiésavecHS!N56</f>
        <v>32</v>
      </c>
      <c r="Z56" s="108">
        <f t="shared" si="4"/>
        <v>863</v>
      </c>
      <c r="AA56" s="109">
        <f t="shared" si="5"/>
        <v>78.454545454545453</v>
      </c>
    </row>
    <row r="57" spans="1:27" ht="12" customHeight="1" x14ac:dyDescent="0.2">
      <c r="A57" s="52" t="s">
        <v>76</v>
      </c>
      <c r="B57" s="118">
        <v>103</v>
      </c>
      <c r="C57" s="108">
        <v>95</v>
      </c>
      <c r="D57" s="108">
        <v>95</v>
      </c>
      <c r="E57" s="108">
        <v>87</v>
      </c>
      <c r="F57" s="108">
        <v>81</v>
      </c>
      <c r="G57" s="108">
        <v>84</v>
      </c>
      <c r="H57" s="108">
        <v>76</v>
      </c>
      <c r="I57" s="108">
        <v>76</v>
      </c>
      <c r="J57" s="108">
        <v>90</v>
      </c>
      <c r="K57" s="285">
        <v>71</v>
      </c>
      <c r="L57" s="280">
        <f>examinésqualifiésavecHS!K57</f>
        <v>18</v>
      </c>
      <c r="M57" s="108">
        <f t="shared" si="2"/>
        <v>876</v>
      </c>
      <c r="N57" s="109">
        <f t="shared" si="3"/>
        <v>79.63636363636364</v>
      </c>
      <c r="O57" s="118">
        <v>58</v>
      </c>
      <c r="P57" s="108">
        <v>62</v>
      </c>
      <c r="Q57" s="108">
        <v>67</v>
      </c>
      <c r="R57" s="108">
        <v>48</v>
      </c>
      <c r="S57" s="108">
        <v>48</v>
      </c>
      <c r="T57" s="108">
        <v>56</v>
      </c>
      <c r="U57" s="108">
        <v>51</v>
      </c>
      <c r="V57" s="108">
        <v>54</v>
      </c>
      <c r="W57" s="108">
        <v>72</v>
      </c>
      <c r="X57" s="285">
        <v>57</v>
      </c>
      <c r="Y57" s="280">
        <f>examinésqualifiésavecHS!N57</f>
        <v>9</v>
      </c>
      <c r="Z57" s="108">
        <f t="shared" si="4"/>
        <v>582</v>
      </c>
      <c r="AA57" s="109">
        <f t="shared" si="5"/>
        <v>52.909090909090907</v>
      </c>
    </row>
    <row r="58" spans="1:27" ht="12" customHeight="1" x14ac:dyDescent="0.2">
      <c r="A58" s="52" t="s">
        <v>77</v>
      </c>
      <c r="B58" s="118">
        <v>101</v>
      </c>
      <c r="C58" s="108">
        <v>103</v>
      </c>
      <c r="D58" s="108">
        <v>105</v>
      </c>
      <c r="E58" s="108">
        <v>92</v>
      </c>
      <c r="F58" s="108">
        <v>89</v>
      </c>
      <c r="G58" s="108">
        <v>83</v>
      </c>
      <c r="H58" s="108">
        <v>98</v>
      </c>
      <c r="I58" s="108">
        <v>97</v>
      </c>
      <c r="J58" s="108">
        <v>120</v>
      </c>
      <c r="K58" s="285">
        <v>108</v>
      </c>
      <c r="L58" s="280">
        <f>examinésqualifiésavecHS!K58</f>
        <v>26</v>
      </c>
      <c r="M58" s="108">
        <f t="shared" si="2"/>
        <v>1022</v>
      </c>
      <c r="N58" s="109">
        <f t="shared" si="3"/>
        <v>92.909090909090907</v>
      </c>
      <c r="O58" s="118">
        <v>59</v>
      </c>
      <c r="P58" s="108">
        <v>75</v>
      </c>
      <c r="Q58" s="108">
        <v>82</v>
      </c>
      <c r="R58" s="108">
        <v>56</v>
      </c>
      <c r="S58" s="108">
        <v>65</v>
      </c>
      <c r="T58" s="108">
        <v>68</v>
      </c>
      <c r="U58" s="108">
        <v>82</v>
      </c>
      <c r="V58" s="108">
        <v>81</v>
      </c>
      <c r="W58" s="108">
        <v>96</v>
      </c>
      <c r="X58" s="285">
        <v>82</v>
      </c>
      <c r="Y58" s="280">
        <f>examinésqualifiésavecHS!N58</f>
        <v>15</v>
      </c>
      <c r="Z58" s="108">
        <f t="shared" si="4"/>
        <v>761</v>
      </c>
      <c r="AA58" s="109">
        <f t="shared" si="5"/>
        <v>69.181818181818187</v>
      </c>
    </row>
    <row r="59" spans="1:27" ht="12" customHeight="1" x14ac:dyDescent="0.2">
      <c r="A59" s="52" t="s">
        <v>78</v>
      </c>
      <c r="B59" s="118">
        <v>125</v>
      </c>
      <c r="C59" s="108">
        <v>100</v>
      </c>
      <c r="D59" s="108">
        <v>109</v>
      </c>
      <c r="E59" s="108">
        <v>118</v>
      </c>
      <c r="F59" s="108">
        <v>93</v>
      </c>
      <c r="G59" s="108">
        <v>92</v>
      </c>
      <c r="H59" s="108">
        <v>75</v>
      </c>
      <c r="I59" s="108">
        <v>91</v>
      </c>
      <c r="J59" s="108">
        <v>92</v>
      </c>
      <c r="K59" s="285">
        <v>78</v>
      </c>
      <c r="L59" s="280">
        <f>examinésqualifiésavecHS!K59</f>
        <v>32</v>
      </c>
      <c r="M59" s="108">
        <f t="shared" si="2"/>
        <v>1005</v>
      </c>
      <c r="N59" s="109">
        <f t="shared" si="3"/>
        <v>91.36363636363636</v>
      </c>
      <c r="O59" s="118">
        <v>59</v>
      </c>
      <c r="P59" s="108">
        <v>54</v>
      </c>
      <c r="Q59" s="108">
        <v>57</v>
      </c>
      <c r="R59" s="108">
        <v>70</v>
      </c>
      <c r="S59" s="108">
        <v>55</v>
      </c>
      <c r="T59" s="108">
        <v>54</v>
      </c>
      <c r="U59" s="108">
        <v>47</v>
      </c>
      <c r="V59" s="108">
        <v>61</v>
      </c>
      <c r="W59" s="108">
        <v>73</v>
      </c>
      <c r="X59" s="285">
        <v>53</v>
      </c>
      <c r="Y59" s="280">
        <f>examinésqualifiésavecHS!N59</f>
        <v>24</v>
      </c>
      <c r="Z59" s="108">
        <f t="shared" si="4"/>
        <v>607</v>
      </c>
      <c r="AA59" s="109">
        <f t="shared" si="5"/>
        <v>55.18181818181818</v>
      </c>
    </row>
    <row r="60" spans="1:27" ht="12" customHeight="1" x14ac:dyDescent="0.2">
      <c r="A60" s="52" t="s">
        <v>79</v>
      </c>
      <c r="B60" s="118">
        <v>119</v>
      </c>
      <c r="C60" s="108">
        <v>114</v>
      </c>
      <c r="D60" s="108">
        <v>120</v>
      </c>
      <c r="E60" s="108">
        <v>115</v>
      </c>
      <c r="F60" s="108">
        <v>123</v>
      </c>
      <c r="G60" s="108">
        <v>121</v>
      </c>
      <c r="H60" s="108">
        <v>102</v>
      </c>
      <c r="I60" s="108">
        <v>105</v>
      </c>
      <c r="J60" s="108">
        <v>84</v>
      </c>
      <c r="K60" s="285">
        <v>97</v>
      </c>
      <c r="L60" s="280">
        <f>examinésqualifiésavecHS!K60</f>
        <v>31</v>
      </c>
      <c r="M60" s="108">
        <f t="shared" si="2"/>
        <v>1131</v>
      </c>
      <c r="N60" s="109">
        <f t="shared" si="3"/>
        <v>102.81818181818181</v>
      </c>
      <c r="O60" s="118">
        <v>92</v>
      </c>
      <c r="P60" s="108">
        <v>74</v>
      </c>
      <c r="Q60" s="108">
        <v>98</v>
      </c>
      <c r="R60" s="108">
        <v>90</v>
      </c>
      <c r="S60" s="108">
        <v>101</v>
      </c>
      <c r="T60" s="108">
        <v>92</v>
      </c>
      <c r="U60" s="108">
        <v>85</v>
      </c>
      <c r="V60" s="108">
        <v>83</v>
      </c>
      <c r="W60" s="108">
        <v>70</v>
      </c>
      <c r="X60" s="285">
        <v>73</v>
      </c>
      <c r="Y60" s="280">
        <f>examinésqualifiésavecHS!N60</f>
        <v>21</v>
      </c>
      <c r="Z60" s="108">
        <f t="shared" si="4"/>
        <v>879</v>
      </c>
      <c r="AA60" s="109">
        <f t="shared" si="5"/>
        <v>79.909090909090907</v>
      </c>
    </row>
    <row r="61" spans="1:27" ht="12" customHeight="1" x14ac:dyDescent="0.2">
      <c r="A61" s="52" t="s">
        <v>80</v>
      </c>
      <c r="B61" s="118">
        <v>80</v>
      </c>
      <c r="C61" s="108">
        <v>69</v>
      </c>
      <c r="D61" s="108">
        <v>67</v>
      </c>
      <c r="E61" s="108">
        <v>69</v>
      </c>
      <c r="F61" s="108">
        <v>77</v>
      </c>
      <c r="G61" s="108">
        <v>63</v>
      </c>
      <c r="H61" s="108">
        <v>55</v>
      </c>
      <c r="I61" s="108">
        <v>64</v>
      </c>
      <c r="J61" s="108">
        <v>56</v>
      </c>
      <c r="K61" s="285">
        <v>58</v>
      </c>
      <c r="L61" s="280">
        <f>examinésqualifiésavecHS!K61</f>
        <v>10</v>
      </c>
      <c r="M61" s="108">
        <f t="shared" si="2"/>
        <v>668</v>
      </c>
      <c r="N61" s="109">
        <f t="shared" si="3"/>
        <v>60.727272727272727</v>
      </c>
      <c r="O61" s="118">
        <v>45</v>
      </c>
      <c r="P61" s="108">
        <v>40</v>
      </c>
      <c r="Q61" s="108">
        <v>44</v>
      </c>
      <c r="R61" s="108">
        <v>44</v>
      </c>
      <c r="S61" s="108">
        <v>52</v>
      </c>
      <c r="T61" s="108">
        <v>46</v>
      </c>
      <c r="U61" s="108">
        <v>43</v>
      </c>
      <c r="V61" s="108">
        <v>47</v>
      </c>
      <c r="W61" s="108">
        <v>46</v>
      </c>
      <c r="X61" s="285">
        <v>48</v>
      </c>
      <c r="Y61" s="280">
        <f>examinésqualifiésavecHS!N61</f>
        <v>8</v>
      </c>
      <c r="Z61" s="108">
        <f t="shared" si="4"/>
        <v>463</v>
      </c>
      <c r="AA61" s="109">
        <f t="shared" si="5"/>
        <v>42.090909090909093</v>
      </c>
    </row>
    <row r="62" spans="1:27" ht="12" customHeight="1" x14ac:dyDescent="0.2">
      <c r="A62" s="52" t="s">
        <v>81</v>
      </c>
      <c r="B62" s="118">
        <v>56</v>
      </c>
      <c r="C62" s="108">
        <v>62</v>
      </c>
      <c r="D62" s="108">
        <v>54</v>
      </c>
      <c r="E62" s="108">
        <v>55</v>
      </c>
      <c r="F62" s="108">
        <v>43</v>
      </c>
      <c r="G62" s="108">
        <v>54</v>
      </c>
      <c r="H62" s="108">
        <v>64</v>
      </c>
      <c r="I62" s="108">
        <v>55</v>
      </c>
      <c r="J62" s="108">
        <v>46</v>
      </c>
      <c r="K62" s="285">
        <v>59</v>
      </c>
      <c r="L62" s="280">
        <f>examinésqualifiésavecHS!K62</f>
        <v>13</v>
      </c>
      <c r="M62" s="108">
        <f t="shared" si="2"/>
        <v>561</v>
      </c>
      <c r="N62" s="109">
        <f t="shared" si="3"/>
        <v>51</v>
      </c>
      <c r="O62" s="118">
        <v>40</v>
      </c>
      <c r="P62" s="108">
        <v>51</v>
      </c>
      <c r="Q62" s="108">
        <v>43</v>
      </c>
      <c r="R62" s="108">
        <v>38</v>
      </c>
      <c r="S62" s="108">
        <v>37</v>
      </c>
      <c r="T62" s="108">
        <v>41</v>
      </c>
      <c r="U62" s="108">
        <v>48</v>
      </c>
      <c r="V62" s="108">
        <v>39</v>
      </c>
      <c r="W62" s="108">
        <v>35</v>
      </c>
      <c r="X62" s="285">
        <v>53</v>
      </c>
      <c r="Y62" s="280">
        <f>examinésqualifiésavecHS!N62</f>
        <v>10</v>
      </c>
      <c r="Z62" s="108">
        <f t="shared" si="4"/>
        <v>435</v>
      </c>
      <c r="AA62" s="109">
        <f t="shared" si="5"/>
        <v>39.545454545454547</v>
      </c>
    </row>
    <row r="63" spans="1:27" ht="12" customHeight="1" x14ac:dyDescent="0.2">
      <c r="A63" s="52" t="s">
        <v>82</v>
      </c>
      <c r="B63" s="118">
        <v>60</v>
      </c>
      <c r="C63" s="108">
        <v>59</v>
      </c>
      <c r="D63" s="108">
        <v>64</v>
      </c>
      <c r="E63" s="108">
        <v>58</v>
      </c>
      <c r="F63" s="108">
        <v>43</v>
      </c>
      <c r="G63" s="108">
        <v>31</v>
      </c>
      <c r="H63" s="108">
        <v>34</v>
      </c>
      <c r="I63" s="108">
        <v>56</v>
      </c>
      <c r="J63" s="108">
        <v>50</v>
      </c>
      <c r="K63" s="285">
        <v>52</v>
      </c>
      <c r="L63" s="280">
        <f>examinésqualifiésavecHS!K63</f>
        <v>13</v>
      </c>
      <c r="M63" s="108">
        <f t="shared" si="2"/>
        <v>520</v>
      </c>
      <c r="N63" s="109">
        <f t="shared" si="3"/>
        <v>47.272727272727273</v>
      </c>
      <c r="O63" s="118">
        <v>42</v>
      </c>
      <c r="P63" s="108">
        <v>47</v>
      </c>
      <c r="Q63" s="108">
        <v>51</v>
      </c>
      <c r="R63" s="108">
        <v>44</v>
      </c>
      <c r="S63" s="108">
        <v>32</v>
      </c>
      <c r="T63" s="108">
        <v>24</v>
      </c>
      <c r="U63" s="108">
        <v>29</v>
      </c>
      <c r="V63" s="108">
        <v>49</v>
      </c>
      <c r="W63" s="108">
        <v>41</v>
      </c>
      <c r="X63" s="285">
        <v>35</v>
      </c>
      <c r="Y63" s="280">
        <f>examinésqualifiésavecHS!N63</f>
        <v>6</v>
      </c>
      <c r="Z63" s="108">
        <f t="shared" si="4"/>
        <v>400</v>
      </c>
      <c r="AA63" s="109">
        <f t="shared" si="5"/>
        <v>36.363636363636367</v>
      </c>
    </row>
    <row r="64" spans="1:27" ht="12" customHeight="1" x14ac:dyDescent="0.2">
      <c r="A64" s="54" t="s">
        <v>83</v>
      </c>
      <c r="B64" s="119">
        <v>40</v>
      </c>
      <c r="C64" s="111">
        <v>34</v>
      </c>
      <c r="D64" s="111">
        <v>39</v>
      </c>
      <c r="E64" s="111">
        <v>50</v>
      </c>
      <c r="F64" s="111">
        <v>52</v>
      </c>
      <c r="G64" s="111">
        <v>31</v>
      </c>
      <c r="H64" s="111">
        <v>56</v>
      </c>
      <c r="I64" s="111">
        <v>36</v>
      </c>
      <c r="J64" s="111">
        <v>47</v>
      </c>
      <c r="K64" s="286">
        <v>55</v>
      </c>
      <c r="L64" s="436">
        <f>examinésqualifiésavecHS!K64</f>
        <v>9</v>
      </c>
      <c r="M64" s="111">
        <f t="shared" si="2"/>
        <v>449</v>
      </c>
      <c r="N64" s="112">
        <f t="shared" si="3"/>
        <v>40.81818181818182</v>
      </c>
      <c r="O64" s="119">
        <v>20</v>
      </c>
      <c r="P64" s="111">
        <v>25</v>
      </c>
      <c r="Q64" s="111">
        <v>33</v>
      </c>
      <c r="R64" s="111">
        <v>31</v>
      </c>
      <c r="S64" s="111">
        <v>34</v>
      </c>
      <c r="T64" s="111">
        <v>21</v>
      </c>
      <c r="U64" s="111">
        <v>36</v>
      </c>
      <c r="V64" s="111">
        <v>22</v>
      </c>
      <c r="W64" s="111">
        <v>33</v>
      </c>
      <c r="X64" s="286">
        <v>36</v>
      </c>
      <c r="Y64" s="436">
        <f>examinésqualifiésavecHS!N64</f>
        <v>4</v>
      </c>
      <c r="Z64" s="111">
        <f t="shared" si="4"/>
        <v>295</v>
      </c>
      <c r="AA64" s="112">
        <f t="shared" si="5"/>
        <v>26.818181818181817</v>
      </c>
    </row>
    <row r="65" spans="1:27" ht="12" customHeight="1" x14ac:dyDescent="0.2">
      <c r="A65" s="56" t="s">
        <v>84</v>
      </c>
      <c r="B65" s="113">
        <v>2064</v>
      </c>
      <c r="C65" s="41">
        <v>2023</v>
      </c>
      <c r="D65" s="41">
        <v>2072</v>
      </c>
      <c r="E65" s="41">
        <v>1947</v>
      </c>
      <c r="F65" s="41">
        <v>1847</v>
      </c>
      <c r="G65" s="41">
        <v>1707</v>
      </c>
      <c r="H65" s="41">
        <v>1785</v>
      </c>
      <c r="I65" s="41">
        <v>1877</v>
      </c>
      <c r="J65" s="41">
        <v>1789</v>
      </c>
      <c r="K65" s="282">
        <v>1735</v>
      </c>
      <c r="L65" s="437">
        <f>examinésqualifiésavecHS!K65</f>
        <v>427</v>
      </c>
      <c r="M65" s="41">
        <f t="shared" si="2"/>
        <v>19273</v>
      </c>
      <c r="N65" s="114">
        <f t="shared" si="3"/>
        <v>1752.090909090909</v>
      </c>
      <c r="O65" s="113">
        <v>1384</v>
      </c>
      <c r="P65" s="41">
        <v>1437</v>
      </c>
      <c r="Q65" s="41">
        <v>1498</v>
      </c>
      <c r="R65" s="41">
        <v>1368</v>
      </c>
      <c r="S65" s="41">
        <v>1377</v>
      </c>
      <c r="T65" s="41">
        <v>1265</v>
      </c>
      <c r="U65" s="41">
        <v>1326</v>
      </c>
      <c r="V65" s="41">
        <v>1453</v>
      </c>
      <c r="W65" s="41">
        <v>1420</v>
      </c>
      <c r="X65" s="282">
        <v>1311</v>
      </c>
      <c r="Y65" s="437">
        <f>examinésqualifiésavecHS!N65</f>
        <v>307</v>
      </c>
      <c r="Z65" s="41">
        <f t="shared" si="4"/>
        <v>14146</v>
      </c>
      <c r="AA65" s="114">
        <f t="shared" si="5"/>
        <v>1286</v>
      </c>
    </row>
    <row r="66" spans="1:27" ht="12" customHeight="1" x14ac:dyDescent="0.2">
      <c r="A66" s="49">
        <v>85</v>
      </c>
      <c r="B66" s="117">
        <v>9</v>
      </c>
      <c r="C66" s="105">
        <v>15</v>
      </c>
      <c r="D66" s="105">
        <v>18</v>
      </c>
      <c r="E66" s="105">
        <v>17</v>
      </c>
      <c r="F66" s="105">
        <v>18</v>
      </c>
      <c r="G66" s="105">
        <v>10</v>
      </c>
      <c r="H66" s="105">
        <v>7</v>
      </c>
      <c r="I66" s="105">
        <v>17</v>
      </c>
      <c r="J66" s="105">
        <v>16</v>
      </c>
      <c r="K66" s="284">
        <v>9</v>
      </c>
      <c r="L66" s="435">
        <f>examinésqualifiésavecHS!K66</f>
        <v>2</v>
      </c>
      <c r="M66" s="105">
        <f t="shared" si="2"/>
        <v>138</v>
      </c>
      <c r="N66" s="106">
        <f t="shared" si="3"/>
        <v>12.545454545454545</v>
      </c>
      <c r="O66" s="117">
        <v>4</v>
      </c>
      <c r="P66" s="105">
        <v>5</v>
      </c>
      <c r="Q66" s="105">
        <v>8</v>
      </c>
      <c r="R66" s="105">
        <v>6</v>
      </c>
      <c r="S66" s="105">
        <v>11</v>
      </c>
      <c r="T66" s="105">
        <v>6</v>
      </c>
      <c r="U66" s="105">
        <v>5</v>
      </c>
      <c r="V66" s="105">
        <v>6</v>
      </c>
      <c r="W66" s="105">
        <v>7</v>
      </c>
      <c r="X66" s="284">
        <v>7</v>
      </c>
      <c r="Y66" s="435">
        <f>examinésqualifiésavecHS!N66</f>
        <v>0</v>
      </c>
      <c r="Z66" s="105">
        <f t="shared" si="4"/>
        <v>65</v>
      </c>
      <c r="AA66" s="106">
        <f t="shared" si="5"/>
        <v>5.9090909090909092</v>
      </c>
    </row>
    <row r="67" spans="1:27" ht="12" customHeight="1" x14ac:dyDescent="0.2">
      <c r="A67" s="52">
        <v>86</v>
      </c>
      <c r="B67" s="118">
        <v>22</v>
      </c>
      <c r="C67" s="108">
        <v>23</v>
      </c>
      <c r="D67" s="108">
        <v>14</v>
      </c>
      <c r="E67" s="108">
        <v>10</v>
      </c>
      <c r="F67" s="108">
        <v>15</v>
      </c>
      <c r="G67" s="108">
        <v>9</v>
      </c>
      <c r="H67" s="108">
        <v>9</v>
      </c>
      <c r="I67" s="108">
        <v>19</v>
      </c>
      <c r="J67" s="108">
        <v>17</v>
      </c>
      <c r="K67" s="285">
        <v>14</v>
      </c>
      <c r="L67" s="280">
        <f>examinésqualifiésavecHS!K67</f>
        <v>4</v>
      </c>
      <c r="M67" s="108">
        <f t="shared" si="2"/>
        <v>156</v>
      </c>
      <c r="N67" s="109">
        <f t="shared" si="3"/>
        <v>14.181818181818182</v>
      </c>
      <c r="O67" s="118">
        <v>7</v>
      </c>
      <c r="P67" s="108">
        <v>7</v>
      </c>
      <c r="Q67" s="108">
        <v>8</v>
      </c>
      <c r="R67" s="108">
        <v>4</v>
      </c>
      <c r="S67" s="108">
        <v>9</v>
      </c>
      <c r="T67" s="108">
        <v>7</v>
      </c>
      <c r="U67" s="108">
        <v>5</v>
      </c>
      <c r="V67" s="108">
        <v>8</v>
      </c>
      <c r="W67" s="108">
        <v>9</v>
      </c>
      <c r="X67" s="285">
        <v>6</v>
      </c>
      <c r="Y67" s="280">
        <f>examinésqualifiésavecHS!N67</f>
        <v>0</v>
      </c>
      <c r="Z67" s="108">
        <f t="shared" si="4"/>
        <v>70</v>
      </c>
      <c r="AA67" s="109">
        <f t="shared" si="5"/>
        <v>6.3636363636363633</v>
      </c>
    </row>
    <row r="68" spans="1:27" ht="12" customHeight="1" x14ac:dyDescent="0.2">
      <c r="A68" s="54">
        <v>87</v>
      </c>
      <c r="B68" s="119">
        <v>13</v>
      </c>
      <c r="C68" s="111">
        <v>10</v>
      </c>
      <c r="D68" s="111">
        <v>9</v>
      </c>
      <c r="E68" s="111">
        <v>12</v>
      </c>
      <c r="F68" s="111">
        <v>13</v>
      </c>
      <c r="G68" s="111">
        <v>8</v>
      </c>
      <c r="H68" s="111">
        <v>3</v>
      </c>
      <c r="I68" s="111">
        <v>7</v>
      </c>
      <c r="J68" s="111">
        <v>7</v>
      </c>
      <c r="K68" s="286">
        <v>6</v>
      </c>
      <c r="L68" s="436">
        <f>examinésqualifiésavecHS!K68</f>
        <v>4</v>
      </c>
      <c r="M68" s="111">
        <f t="shared" si="2"/>
        <v>92</v>
      </c>
      <c r="N68" s="112">
        <f t="shared" si="3"/>
        <v>8.3636363636363633</v>
      </c>
      <c r="O68" s="119">
        <v>7</v>
      </c>
      <c r="P68" s="111">
        <v>5</v>
      </c>
      <c r="Q68" s="111">
        <v>5</v>
      </c>
      <c r="R68" s="111">
        <v>8</v>
      </c>
      <c r="S68" s="111">
        <v>6</v>
      </c>
      <c r="T68" s="111">
        <v>6</v>
      </c>
      <c r="U68" s="111">
        <v>1</v>
      </c>
      <c r="V68" s="111">
        <v>5</v>
      </c>
      <c r="W68" s="111">
        <v>4</v>
      </c>
      <c r="X68" s="286">
        <v>3</v>
      </c>
      <c r="Y68" s="436">
        <f>examinésqualifiésavecHS!N68</f>
        <v>1</v>
      </c>
      <c r="Z68" s="111">
        <f t="shared" si="4"/>
        <v>51</v>
      </c>
      <c r="AA68" s="112">
        <f t="shared" si="5"/>
        <v>4.6363636363636367</v>
      </c>
    </row>
    <row r="69" spans="1:27" ht="12" customHeight="1" x14ac:dyDescent="0.2">
      <c r="A69" s="941">
        <v>90</v>
      </c>
      <c r="B69" s="942"/>
      <c r="C69" s="943"/>
      <c r="D69" s="943"/>
      <c r="E69" s="943"/>
      <c r="F69" s="943"/>
      <c r="G69" s="943"/>
      <c r="H69" s="943"/>
      <c r="I69" s="943"/>
      <c r="J69" s="943"/>
      <c r="K69" s="943">
        <v>3</v>
      </c>
      <c r="L69" s="436">
        <f>examinésqualifiésavecHS!K69</f>
        <v>0</v>
      </c>
      <c r="M69" s="111">
        <f t="shared" ref="M69:M71" si="6">SUM(B69:L69)</f>
        <v>3</v>
      </c>
      <c r="N69" s="112">
        <f>AVERAGE(K69:L69)</f>
        <v>1.5</v>
      </c>
      <c r="O69" s="942"/>
      <c r="P69" s="943"/>
      <c r="Q69" s="943"/>
      <c r="R69" s="943"/>
      <c r="S69" s="943"/>
      <c r="T69" s="943"/>
      <c r="U69" s="943"/>
      <c r="V69" s="943"/>
      <c r="W69" s="943"/>
      <c r="X69" s="943">
        <v>1</v>
      </c>
      <c r="Y69" s="436">
        <f>examinésqualifiésavecHS!N69</f>
        <v>0</v>
      </c>
      <c r="Z69" s="111">
        <f t="shared" ref="Z69" si="7">SUM(O69:Y69)</f>
        <v>1</v>
      </c>
      <c r="AA69" s="112">
        <f>AVERAGE(X69:Y69)</f>
        <v>0.5</v>
      </c>
    </row>
    <row r="70" spans="1:27" ht="12" customHeight="1" x14ac:dyDescent="0.2">
      <c r="A70" s="941">
        <v>91</v>
      </c>
      <c r="B70" s="942"/>
      <c r="C70" s="943"/>
      <c r="D70" s="943"/>
      <c r="E70" s="943"/>
      <c r="F70" s="943"/>
      <c r="G70" s="943"/>
      <c r="H70" s="943"/>
      <c r="I70" s="943"/>
      <c r="J70" s="943"/>
      <c r="K70" s="943">
        <v>12</v>
      </c>
      <c r="L70" s="436">
        <f>examinésqualifiésavecHS!K70</f>
        <v>5</v>
      </c>
      <c r="M70" s="111">
        <f t="shared" si="6"/>
        <v>17</v>
      </c>
      <c r="N70" s="112">
        <f t="shared" ref="N70:N71" si="8">AVERAGE(K70:L70)</f>
        <v>8.5</v>
      </c>
      <c r="O70" s="942"/>
      <c r="P70" s="943"/>
      <c r="Q70" s="943"/>
      <c r="R70" s="943"/>
      <c r="S70" s="943"/>
      <c r="T70" s="943"/>
      <c r="U70" s="943"/>
      <c r="V70" s="943"/>
      <c r="W70" s="943"/>
      <c r="X70" s="943">
        <v>3</v>
      </c>
      <c r="Y70" s="436">
        <f>examinésqualifiésavecHS!N70</f>
        <v>1</v>
      </c>
      <c r="Z70" s="111">
        <f>SUM(O70:Y70)</f>
        <v>4</v>
      </c>
      <c r="AA70" s="112">
        <f t="shared" ref="AA70:AA71" si="9">AVERAGE(X70:Y70)</f>
        <v>2</v>
      </c>
    </row>
    <row r="71" spans="1:27" ht="12" customHeight="1" x14ac:dyDescent="0.2">
      <c r="A71" s="941">
        <v>92</v>
      </c>
      <c r="B71" s="942"/>
      <c r="C71" s="943"/>
      <c r="D71" s="943"/>
      <c r="E71" s="943"/>
      <c r="F71" s="943"/>
      <c r="G71" s="943"/>
      <c r="H71" s="943"/>
      <c r="I71" s="943"/>
      <c r="J71" s="943"/>
      <c r="K71" s="943">
        <v>4</v>
      </c>
      <c r="L71" s="436">
        <f>examinésqualifiésavecHS!K71</f>
        <v>2</v>
      </c>
      <c r="M71" s="111">
        <f t="shared" si="6"/>
        <v>6</v>
      </c>
      <c r="N71" s="112">
        <f t="shared" si="8"/>
        <v>3</v>
      </c>
      <c r="O71" s="942"/>
      <c r="P71" s="943"/>
      <c r="Q71" s="943"/>
      <c r="R71" s="943"/>
      <c r="S71" s="943"/>
      <c r="T71" s="943"/>
      <c r="U71" s="943"/>
      <c r="V71" s="943"/>
      <c r="W71" s="943"/>
      <c r="X71" s="943">
        <v>2</v>
      </c>
      <c r="Y71" s="436">
        <f>examinésqualifiésavecHS!N71</f>
        <v>0</v>
      </c>
      <c r="Z71" s="111">
        <f>SUM(O71:Y71)</f>
        <v>2</v>
      </c>
      <c r="AA71" s="112">
        <f t="shared" si="9"/>
        <v>1</v>
      </c>
    </row>
    <row r="72" spans="1:27" ht="12" customHeight="1" x14ac:dyDescent="0.2">
      <c r="A72" s="212" t="s">
        <v>386</v>
      </c>
      <c r="B72" s="120">
        <v>44</v>
      </c>
      <c r="C72" s="42">
        <v>48</v>
      </c>
      <c r="D72" s="42">
        <v>41</v>
      </c>
      <c r="E72" s="42">
        <v>39</v>
      </c>
      <c r="F72" s="42">
        <v>46</v>
      </c>
      <c r="G72" s="42">
        <v>27</v>
      </c>
      <c r="H72" s="42">
        <v>19</v>
      </c>
      <c r="I72" s="42">
        <v>43</v>
      </c>
      <c r="J72" s="42">
        <v>40</v>
      </c>
      <c r="K72" s="283">
        <v>48</v>
      </c>
      <c r="L72" s="438">
        <f>examinésqualifiésavecHS!K72</f>
        <v>17</v>
      </c>
      <c r="M72" s="42">
        <f>SUM(B72:L72)</f>
        <v>412</v>
      </c>
      <c r="N72" s="121">
        <f t="shared" si="3"/>
        <v>37.454545454545453</v>
      </c>
      <c r="O72" s="120">
        <v>18</v>
      </c>
      <c r="P72" s="42">
        <v>17</v>
      </c>
      <c r="Q72" s="42">
        <v>21</v>
      </c>
      <c r="R72" s="42">
        <v>18</v>
      </c>
      <c r="S72" s="42">
        <v>26</v>
      </c>
      <c r="T72" s="42">
        <v>19</v>
      </c>
      <c r="U72" s="42">
        <v>11</v>
      </c>
      <c r="V72" s="42">
        <v>19</v>
      </c>
      <c r="W72" s="42">
        <v>20</v>
      </c>
      <c r="X72" s="283">
        <v>22</v>
      </c>
      <c r="Y72" s="438">
        <f>examinésqualifiésavecHS!N72</f>
        <v>2</v>
      </c>
      <c r="Z72" s="42">
        <f>SUM(O72:Y72)</f>
        <v>193</v>
      </c>
      <c r="AA72" s="121">
        <f>Z72/11</f>
        <v>17.545454545454547</v>
      </c>
    </row>
    <row r="73" spans="1:27" ht="12" customHeight="1" thickBot="1" x14ac:dyDescent="0.25">
      <c r="A73" s="59" t="s">
        <v>8</v>
      </c>
      <c r="B73" s="122">
        <v>2966</v>
      </c>
      <c r="C73" s="123">
        <v>2949</v>
      </c>
      <c r="D73" s="123">
        <v>2945</v>
      </c>
      <c r="E73" s="123">
        <v>2848</v>
      </c>
      <c r="F73" s="123">
        <v>3427</v>
      </c>
      <c r="G73" s="123">
        <v>3050</v>
      </c>
      <c r="H73" s="123">
        <v>3017</v>
      </c>
      <c r="I73" s="123">
        <v>3143</v>
      </c>
      <c r="J73" s="123">
        <v>2938</v>
      </c>
      <c r="K73" s="123">
        <v>3123</v>
      </c>
      <c r="L73" s="123">
        <f>examinésqualifiésavecHS!K73</f>
        <v>714</v>
      </c>
      <c r="M73" s="123">
        <f t="shared" si="2"/>
        <v>31120</v>
      </c>
      <c r="N73" s="124">
        <f t="shared" si="3"/>
        <v>2829.090909090909</v>
      </c>
      <c r="O73" s="122">
        <v>1940</v>
      </c>
      <c r="P73" s="123">
        <v>1978</v>
      </c>
      <c r="Q73" s="123">
        <v>2030</v>
      </c>
      <c r="R73" s="123">
        <v>1949</v>
      </c>
      <c r="S73" s="123">
        <v>2160</v>
      </c>
      <c r="T73" s="123">
        <v>1959</v>
      </c>
      <c r="U73" s="123">
        <v>1987</v>
      </c>
      <c r="V73" s="123">
        <v>2172</v>
      </c>
      <c r="W73" s="123">
        <v>2054</v>
      </c>
      <c r="X73" s="123">
        <v>2083</v>
      </c>
      <c r="Y73" s="123">
        <f>examinésqualifiésavecHS!N73</f>
        <v>442</v>
      </c>
      <c r="Z73" s="123">
        <f t="shared" si="4"/>
        <v>20754</v>
      </c>
      <c r="AA73" s="124">
        <f t="shared" si="5"/>
        <v>1886.7272727272727</v>
      </c>
    </row>
    <row r="74" spans="1:27" x14ac:dyDescent="0.2">
      <c r="A74" s="12" t="str">
        <f>'fiche technique'!B4</f>
        <v>Source: MESRI-DGRH A1-1, ANTARES, campagne qualification 2021, données au 15/11/2021       Remarque: La table des sections CNU est en page 28.</v>
      </c>
    </row>
    <row r="75" spans="1:27" x14ac:dyDescent="0.2">
      <c r="A75" s="125" t="s">
        <v>310</v>
      </c>
      <c r="E75" s="15"/>
      <c r="G75" s="102"/>
      <c r="H75" s="102"/>
      <c r="I75" s="102"/>
      <c r="J75" s="102"/>
      <c r="K75" s="102"/>
      <c r="L75" s="102"/>
      <c r="R75" s="25"/>
      <c r="T75" s="103"/>
      <c r="U75" s="103"/>
      <c r="V75" s="103"/>
      <c r="W75" s="103"/>
      <c r="X75" s="103"/>
      <c r="Y75" s="103"/>
    </row>
    <row r="76" spans="1:27" x14ac:dyDescent="0.2">
      <c r="A76" s="125" t="s">
        <v>397</v>
      </c>
    </row>
    <row r="79" spans="1:27" x14ac:dyDescent="0.2"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156" spans="1:1" x14ac:dyDescent="0.2">
      <c r="A156" s="47"/>
    </row>
  </sheetData>
  <sheetProtection selectLockedCells="1" selectUnlockedCells="1"/>
  <mergeCells count="33">
    <mergeCell ref="AA7:AA8"/>
    <mergeCell ref="U7:U8"/>
    <mergeCell ref="P7:P8"/>
    <mergeCell ref="Q7:Q8"/>
    <mergeCell ref="W7:W8"/>
    <mergeCell ref="R7:R8"/>
    <mergeCell ref="S7:S8"/>
    <mergeCell ref="T7:T8"/>
    <mergeCell ref="Z7:Z8"/>
    <mergeCell ref="V7:V8"/>
    <mergeCell ref="X7:X8"/>
    <mergeCell ref="Y7:Y8"/>
    <mergeCell ref="F7:F8"/>
    <mergeCell ref="G7:G8"/>
    <mergeCell ref="M7:M8"/>
    <mergeCell ref="N7:N8"/>
    <mergeCell ref="O7:O8"/>
    <mergeCell ref="J7:J8"/>
    <mergeCell ref="H7:H8"/>
    <mergeCell ref="I7:I8"/>
    <mergeCell ref="K7:K8"/>
    <mergeCell ref="L7:L8"/>
    <mergeCell ref="A7:A8"/>
    <mergeCell ref="B7:B8"/>
    <mergeCell ref="C7:C8"/>
    <mergeCell ref="D7:D8"/>
    <mergeCell ref="E7:E8"/>
    <mergeCell ref="A1:C1"/>
    <mergeCell ref="Z1:AA1"/>
    <mergeCell ref="A3:AA3"/>
    <mergeCell ref="A4:AA4"/>
    <mergeCell ref="B6:N6"/>
    <mergeCell ref="O6:AA6"/>
  </mergeCells>
  <printOptions horizontalCentered="1"/>
  <pageMargins left="0.39374999999999999" right="0.39374999999999999" top="0.39374999999999999" bottom="0.39305555555555555" header="0.51180555555555551" footer="0.19652777777777777"/>
  <pageSetup paperSize="9" scale="59" firstPageNumber="0" orientation="landscape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theme="6"/>
    <pageSetUpPr fitToPage="1"/>
  </sheetPr>
  <dimension ref="A1:AA369"/>
  <sheetViews>
    <sheetView showZeros="0" workbookViewId="0"/>
  </sheetViews>
  <sheetFormatPr baseColWidth="10" defaultColWidth="13.33203125" defaultRowHeight="12.75" x14ac:dyDescent="0.2"/>
  <cols>
    <col min="1" max="1" width="33.83203125" style="126" customWidth="1"/>
    <col min="2" max="2" width="10.1640625" style="126" customWidth="1"/>
    <col min="3" max="3" width="10.33203125" style="126" customWidth="1"/>
    <col min="4" max="4" width="11.5" style="126" customWidth="1"/>
    <col min="5" max="5" width="17" style="126" customWidth="1"/>
    <col min="6" max="9" width="11.5" style="127" customWidth="1"/>
    <col min="10" max="16384" width="13.33203125" style="127"/>
  </cols>
  <sheetData>
    <row r="1" spans="1:27" ht="18.75" x14ac:dyDescent="0.3">
      <c r="A1" s="10" t="s">
        <v>0</v>
      </c>
      <c r="F1" s="11"/>
      <c r="G1" s="1019">
        <f>'fiche technique'!B2</f>
        <v>0</v>
      </c>
      <c r="H1" s="1019"/>
      <c r="I1" s="408"/>
    </row>
    <row r="2" spans="1:27" ht="7.5" customHeight="1" x14ac:dyDescent="0.25">
      <c r="A2" s="128"/>
      <c r="F2" s="11"/>
      <c r="G2" s="11"/>
      <c r="H2" s="11"/>
      <c r="I2" s="11"/>
    </row>
    <row r="3" spans="1:27" ht="15.75" x14ac:dyDescent="0.25">
      <c r="A3" s="128"/>
      <c r="F3" s="11"/>
      <c r="G3" s="11"/>
      <c r="I3" s="13" t="s">
        <v>120</v>
      </c>
    </row>
    <row r="4" spans="1:27" ht="21.75" customHeight="1" x14ac:dyDescent="0.2">
      <c r="A4" s="1103" t="str">
        <f>'fiche technique'!B3</f>
        <v>Campagne de qualification pour l'année 2021</v>
      </c>
      <c r="B4" s="1103"/>
      <c r="C4" s="1103"/>
      <c r="D4" s="1103"/>
      <c r="E4" s="1103"/>
      <c r="F4" s="1103"/>
      <c r="G4" s="1103"/>
      <c r="H4" s="1103"/>
      <c r="I4" s="410"/>
    </row>
    <row r="5" spans="1:27" ht="16.5" customHeight="1" x14ac:dyDescent="0.2">
      <c r="A5" s="1105" t="str">
        <f>"Répartition par section,  corps et sexe  des "&amp;TEXT('tableau qualifications'!G12,"# ##0")&amp;" individus qui ont obtenu 1 seule qualification"</f>
        <v>Répartition par section,  corps et sexe  des 4 710 individus qui ont obtenu 1 seule qualification</v>
      </c>
      <c r="B5" s="1105"/>
      <c r="C5" s="1105"/>
      <c r="D5" s="1105"/>
      <c r="E5" s="1105"/>
      <c r="F5" s="1105"/>
      <c r="G5" s="1105"/>
      <c r="H5" s="1105"/>
      <c r="I5" s="1105"/>
    </row>
    <row r="6" spans="1:27" ht="7.5" customHeight="1" x14ac:dyDescent="0.2"/>
    <row r="7" spans="1:27" x14ac:dyDescent="0.2">
      <c r="A7" s="127"/>
      <c r="B7" s="1034" t="s">
        <v>301</v>
      </c>
      <c r="C7" s="1035"/>
      <c r="D7" s="1035"/>
      <c r="E7" s="1104"/>
      <c r="F7" s="1034" t="s">
        <v>307</v>
      </c>
      <c r="G7" s="1035"/>
      <c r="H7" s="1035"/>
      <c r="I7" s="1104"/>
      <c r="J7"/>
    </row>
    <row r="8" spans="1:27" x14ac:dyDescent="0.2">
      <c r="A8" s="129" t="s">
        <v>121</v>
      </c>
      <c r="B8" s="28" t="s">
        <v>27</v>
      </c>
      <c r="C8" s="28" t="s">
        <v>28</v>
      </c>
      <c r="D8" s="414" t="s">
        <v>9</v>
      </c>
      <c r="E8" s="421" t="s">
        <v>87</v>
      </c>
      <c r="F8" s="28" t="s">
        <v>27</v>
      </c>
      <c r="G8" s="28" t="s">
        <v>28</v>
      </c>
      <c r="H8" s="414" t="s">
        <v>9</v>
      </c>
      <c r="I8" s="421" t="s">
        <v>87</v>
      </c>
    </row>
    <row r="9" spans="1:27" x14ac:dyDescent="0.2">
      <c r="A9" s="130" t="s">
        <v>29</v>
      </c>
      <c r="B9" s="131">
        <v>35</v>
      </c>
      <c r="C9" s="131">
        <v>21</v>
      </c>
      <c r="D9" s="415">
        <f t="shared" ref="D9:D14" si="0">SUM(B9:C9)</f>
        <v>56</v>
      </c>
      <c r="E9" s="422">
        <f>IFERROR(B9/D9,"")</f>
        <v>0.625</v>
      </c>
      <c r="F9" s="133"/>
      <c r="G9" s="133"/>
      <c r="H9" s="415">
        <f>F9+G9</f>
        <v>0</v>
      </c>
      <c r="I9" s="422" t="str">
        <f>IFERROR(F9/H9,"")</f>
        <v/>
      </c>
      <c r="AA9" s="127">
        <f>Z9/11</f>
        <v>0</v>
      </c>
    </row>
    <row r="10" spans="1:27" x14ac:dyDescent="0.2">
      <c r="A10" s="132" t="s">
        <v>30</v>
      </c>
      <c r="B10" s="133">
        <v>17</v>
      </c>
      <c r="C10" s="133">
        <v>30</v>
      </c>
      <c r="D10" s="416">
        <f t="shared" si="0"/>
        <v>47</v>
      </c>
      <c r="E10" s="423">
        <f t="shared" ref="E10:E73" si="1">IFERROR(B10/D10,"")</f>
        <v>0.36170212765957449</v>
      </c>
      <c r="F10" s="133"/>
      <c r="G10" s="133"/>
      <c r="H10" s="416">
        <f t="shared" ref="H10:H73" si="2">F10+G10</f>
        <v>0</v>
      </c>
      <c r="I10" s="423" t="str">
        <f t="shared" ref="I10:I73" si="3">IFERROR(F10/H10,"")</f>
        <v/>
      </c>
      <c r="K10" s="864"/>
      <c r="AA10" s="127">
        <f>Z10/11</f>
        <v>0</v>
      </c>
    </row>
    <row r="11" spans="1:27" x14ac:dyDescent="0.2">
      <c r="A11" s="132" t="s">
        <v>31</v>
      </c>
      <c r="B11" s="133">
        <v>8</v>
      </c>
      <c r="C11" s="133">
        <v>10</v>
      </c>
      <c r="D11" s="416">
        <f t="shared" si="0"/>
        <v>18</v>
      </c>
      <c r="E11" s="423">
        <f t="shared" si="1"/>
        <v>0.44444444444444442</v>
      </c>
      <c r="F11" s="133"/>
      <c r="G11" s="133"/>
      <c r="H11" s="416">
        <f t="shared" si="2"/>
        <v>0</v>
      </c>
      <c r="I11" s="423" t="str">
        <f t="shared" si="3"/>
        <v/>
      </c>
    </row>
    <row r="12" spans="1:27" x14ac:dyDescent="0.2">
      <c r="A12" s="132" t="s">
        <v>32</v>
      </c>
      <c r="B12" s="133">
        <v>23</v>
      </c>
      <c r="C12" s="133">
        <v>30</v>
      </c>
      <c r="D12" s="416">
        <f t="shared" si="0"/>
        <v>53</v>
      </c>
      <c r="E12" s="423">
        <f t="shared" si="1"/>
        <v>0.43396226415094341</v>
      </c>
      <c r="F12" s="133">
        <v>1</v>
      </c>
      <c r="G12" s="133">
        <v>1</v>
      </c>
      <c r="H12" s="416">
        <f t="shared" si="2"/>
        <v>2</v>
      </c>
      <c r="I12" s="423">
        <f t="shared" si="3"/>
        <v>0.5</v>
      </c>
    </row>
    <row r="13" spans="1:27" x14ac:dyDescent="0.2">
      <c r="A13" s="132" t="s">
        <v>33</v>
      </c>
      <c r="B13" s="133">
        <v>52</v>
      </c>
      <c r="C13" s="133">
        <v>97</v>
      </c>
      <c r="D13" s="416">
        <f t="shared" si="0"/>
        <v>149</v>
      </c>
      <c r="E13" s="423">
        <f t="shared" si="1"/>
        <v>0.34899328859060402</v>
      </c>
      <c r="F13" s="133">
        <v>7</v>
      </c>
      <c r="G13" s="133">
        <v>13</v>
      </c>
      <c r="H13" s="416">
        <f t="shared" si="2"/>
        <v>20</v>
      </c>
      <c r="I13" s="423">
        <f t="shared" si="3"/>
        <v>0.35</v>
      </c>
    </row>
    <row r="14" spans="1:27" x14ac:dyDescent="0.2">
      <c r="A14" s="134" t="s">
        <v>34</v>
      </c>
      <c r="B14" s="135">
        <v>109</v>
      </c>
      <c r="C14" s="135">
        <v>75</v>
      </c>
      <c r="D14" s="417">
        <f t="shared" si="0"/>
        <v>184</v>
      </c>
      <c r="E14" s="424">
        <f t="shared" si="1"/>
        <v>0.59239130434782605</v>
      </c>
      <c r="F14" s="133">
        <v>2</v>
      </c>
      <c r="G14" s="133">
        <v>2</v>
      </c>
      <c r="H14" s="417">
        <f t="shared" si="2"/>
        <v>4</v>
      </c>
      <c r="I14" s="424">
        <f t="shared" si="3"/>
        <v>0.5</v>
      </c>
    </row>
    <row r="15" spans="1:27" x14ac:dyDescent="0.2">
      <c r="A15" s="136" t="s">
        <v>35</v>
      </c>
      <c r="B15" s="137">
        <f>SUM(B9:B14)</f>
        <v>244</v>
      </c>
      <c r="C15" s="137">
        <f>SUM(C9:C14)</f>
        <v>263</v>
      </c>
      <c r="D15" s="418">
        <f>SUM(B15:C15)</f>
        <v>507</v>
      </c>
      <c r="E15" s="412">
        <f t="shared" si="1"/>
        <v>0.48126232741617359</v>
      </c>
      <c r="F15" s="137">
        <f>SUM(F9:F14)</f>
        <v>10</v>
      </c>
      <c r="G15" s="137">
        <f>SUM(G9:G14)</f>
        <v>16</v>
      </c>
      <c r="H15" s="420">
        <f t="shared" si="2"/>
        <v>26</v>
      </c>
      <c r="I15" s="412">
        <f t="shared" si="3"/>
        <v>0.38461538461538464</v>
      </c>
    </row>
    <row r="16" spans="1:27" x14ac:dyDescent="0.2">
      <c r="A16" s="138" t="s">
        <v>36</v>
      </c>
      <c r="B16" s="139">
        <v>76</v>
      </c>
      <c r="C16" s="139">
        <v>24</v>
      </c>
      <c r="D16" s="419">
        <f t="shared" ref="D16:D73" si="4">SUM(B16:C16)</f>
        <v>100</v>
      </c>
      <c r="E16" s="425">
        <f t="shared" si="1"/>
        <v>0.76</v>
      </c>
      <c r="F16" s="139">
        <v>4</v>
      </c>
      <c r="G16" s="139">
        <v>3</v>
      </c>
      <c r="H16" s="419">
        <f t="shared" si="2"/>
        <v>7</v>
      </c>
      <c r="I16" s="425">
        <f t="shared" si="3"/>
        <v>0.5714285714285714</v>
      </c>
    </row>
    <row r="17" spans="1:9" x14ac:dyDescent="0.2">
      <c r="A17" s="132" t="s">
        <v>37</v>
      </c>
      <c r="B17" s="133">
        <v>19</v>
      </c>
      <c r="C17" s="133">
        <v>7</v>
      </c>
      <c r="D17" s="416">
        <f t="shared" si="4"/>
        <v>26</v>
      </c>
      <c r="E17" s="425">
        <f t="shared" si="1"/>
        <v>0.73076923076923073</v>
      </c>
      <c r="F17" s="133">
        <v>1</v>
      </c>
      <c r="G17" s="133"/>
      <c r="H17" s="416">
        <f t="shared" si="2"/>
        <v>1</v>
      </c>
      <c r="I17" s="425">
        <f t="shared" si="3"/>
        <v>1</v>
      </c>
    </row>
    <row r="18" spans="1:9" x14ac:dyDescent="0.2">
      <c r="A18" s="132" t="s">
        <v>38</v>
      </c>
      <c r="B18" s="133">
        <v>57</v>
      </c>
      <c r="C18" s="133">
        <v>38</v>
      </c>
      <c r="D18" s="416">
        <f t="shared" si="4"/>
        <v>95</v>
      </c>
      <c r="E18" s="425">
        <f t="shared" si="1"/>
        <v>0.6</v>
      </c>
      <c r="F18" s="133"/>
      <c r="G18" s="133">
        <v>1</v>
      </c>
      <c r="H18" s="416">
        <f t="shared" si="2"/>
        <v>1</v>
      </c>
      <c r="I18" s="425">
        <f t="shared" si="3"/>
        <v>0</v>
      </c>
    </row>
    <row r="19" spans="1:9" x14ac:dyDescent="0.2">
      <c r="A19" s="132" t="s">
        <v>39</v>
      </c>
      <c r="B19" s="133">
        <v>21</v>
      </c>
      <c r="C19" s="133">
        <v>11</v>
      </c>
      <c r="D19" s="416">
        <f t="shared" si="4"/>
        <v>32</v>
      </c>
      <c r="E19" s="425">
        <f t="shared" si="1"/>
        <v>0.65625</v>
      </c>
      <c r="F19" s="133">
        <v>1</v>
      </c>
      <c r="G19" s="133">
        <v>1</v>
      </c>
      <c r="H19" s="416">
        <f t="shared" si="2"/>
        <v>2</v>
      </c>
      <c r="I19" s="425">
        <f t="shared" si="3"/>
        <v>0.5</v>
      </c>
    </row>
    <row r="20" spans="1:9" x14ac:dyDescent="0.2">
      <c r="A20" s="132" t="s">
        <v>40</v>
      </c>
      <c r="B20" s="133">
        <v>71</v>
      </c>
      <c r="C20" s="133">
        <v>18</v>
      </c>
      <c r="D20" s="416">
        <f t="shared" si="4"/>
        <v>89</v>
      </c>
      <c r="E20" s="425">
        <f t="shared" si="1"/>
        <v>0.797752808988764</v>
      </c>
      <c r="F20" s="133">
        <v>1</v>
      </c>
      <c r="G20" s="133">
        <v>3</v>
      </c>
      <c r="H20" s="416">
        <f t="shared" si="2"/>
        <v>4</v>
      </c>
      <c r="I20" s="425">
        <f t="shared" si="3"/>
        <v>0.25</v>
      </c>
    </row>
    <row r="21" spans="1:9" x14ac:dyDescent="0.2">
      <c r="A21" s="132" t="s">
        <v>41</v>
      </c>
      <c r="B21" s="133">
        <v>9</v>
      </c>
      <c r="C21" s="133">
        <v>8</v>
      </c>
      <c r="D21" s="416">
        <f t="shared" si="4"/>
        <v>17</v>
      </c>
      <c r="E21" s="425">
        <f t="shared" si="1"/>
        <v>0.52941176470588236</v>
      </c>
      <c r="F21" s="133"/>
      <c r="G21" s="133"/>
      <c r="H21" s="416">
        <f t="shared" si="2"/>
        <v>0</v>
      </c>
      <c r="I21" s="425" t="str">
        <f t="shared" si="3"/>
        <v/>
      </c>
    </row>
    <row r="22" spans="1:9" x14ac:dyDescent="0.2">
      <c r="A22" s="132" t="s">
        <v>42</v>
      </c>
      <c r="B22" s="133">
        <v>10</v>
      </c>
      <c r="C22" s="133">
        <v>1</v>
      </c>
      <c r="D22" s="416">
        <f t="shared" si="4"/>
        <v>11</v>
      </c>
      <c r="E22" s="425">
        <f t="shared" si="1"/>
        <v>0.90909090909090906</v>
      </c>
      <c r="F22" s="133"/>
      <c r="G22" s="133"/>
      <c r="H22" s="416">
        <f t="shared" si="2"/>
        <v>0</v>
      </c>
      <c r="I22" s="425" t="str">
        <f t="shared" si="3"/>
        <v/>
      </c>
    </row>
    <row r="23" spans="1:9" x14ac:dyDescent="0.2">
      <c r="A23" s="132" t="s">
        <v>43</v>
      </c>
      <c r="B23" s="133">
        <v>52</v>
      </c>
      <c r="C23" s="133">
        <v>29</v>
      </c>
      <c r="D23" s="416">
        <f t="shared" si="4"/>
        <v>81</v>
      </c>
      <c r="E23" s="425">
        <f t="shared" si="1"/>
        <v>0.64197530864197527</v>
      </c>
      <c r="F23" s="133"/>
      <c r="G23" s="133">
        <v>1</v>
      </c>
      <c r="H23" s="416">
        <f t="shared" si="2"/>
        <v>1</v>
      </c>
      <c r="I23" s="425">
        <f t="shared" si="3"/>
        <v>0</v>
      </c>
    </row>
    <row r="24" spans="1:9" x14ac:dyDescent="0.2">
      <c r="A24" s="132" t="s">
        <v>44</v>
      </c>
      <c r="B24" s="133">
        <v>36</v>
      </c>
      <c r="C24" s="133">
        <v>21</v>
      </c>
      <c r="D24" s="416">
        <f t="shared" si="4"/>
        <v>57</v>
      </c>
      <c r="E24" s="425">
        <f t="shared" si="1"/>
        <v>0.63157894736842102</v>
      </c>
      <c r="F24" s="133"/>
      <c r="G24" s="133"/>
      <c r="H24" s="416">
        <f t="shared" si="2"/>
        <v>0</v>
      </c>
      <c r="I24" s="425" t="str">
        <f t="shared" si="3"/>
        <v/>
      </c>
    </row>
    <row r="25" spans="1:9" x14ac:dyDescent="0.2">
      <c r="A25" s="132" t="s">
        <v>45</v>
      </c>
      <c r="B25" s="133">
        <v>74</v>
      </c>
      <c r="C25" s="133">
        <v>49</v>
      </c>
      <c r="D25" s="416">
        <f t="shared" si="4"/>
        <v>123</v>
      </c>
      <c r="E25" s="425">
        <f t="shared" si="1"/>
        <v>0.60162601626016265</v>
      </c>
      <c r="F25" s="133">
        <v>2</v>
      </c>
      <c r="G25" s="133">
        <v>4</v>
      </c>
      <c r="H25" s="416">
        <f t="shared" si="2"/>
        <v>6</v>
      </c>
      <c r="I25" s="425">
        <f t="shared" si="3"/>
        <v>0.33333333333333331</v>
      </c>
    </row>
    <row r="26" spans="1:9" x14ac:dyDescent="0.2">
      <c r="A26" s="132" t="s">
        <v>46</v>
      </c>
      <c r="B26" s="133">
        <v>30</v>
      </c>
      <c r="C26" s="133">
        <v>63</v>
      </c>
      <c r="D26" s="416">
        <f t="shared" si="4"/>
        <v>93</v>
      </c>
      <c r="E26" s="425">
        <f t="shared" si="1"/>
        <v>0.32258064516129031</v>
      </c>
      <c r="F26" s="133">
        <v>1</v>
      </c>
      <c r="G26" s="133">
        <v>7</v>
      </c>
      <c r="H26" s="416">
        <f t="shared" si="2"/>
        <v>8</v>
      </c>
      <c r="I26" s="425">
        <f t="shared" si="3"/>
        <v>0.125</v>
      </c>
    </row>
    <row r="27" spans="1:9" x14ac:dyDescent="0.2">
      <c r="A27" s="132" t="s">
        <v>47</v>
      </c>
      <c r="B27" s="133">
        <v>103</v>
      </c>
      <c r="C27" s="133">
        <v>60</v>
      </c>
      <c r="D27" s="416">
        <f t="shared" si="4"/>
        <v>163</v>
      </c>
      <c r="E27" s="425">
        <f t="shared" si="1"/>
        <v>0.63190184049079756</v>
      </c>
      <c r="F27" s="133">
        <v>1</v>
      </c>
      <c r="G27" s="133"/>
      <c r="H27" s="416">
        <f t="shared" si="2"/>
        <v>1</v>
      </c>
      <c r="I27" s="425">
        <f t="shared" si="3"/>
        <v>1</v>
      </c>
    </row>
    <row r="28" spans="1:9" x14ac:dyDescent="0.2">
      <c r="A28" s="132" t="s">
        <v>48</v>
      </c>
      <c r="B28" s="133">
        <v>73</v>
      </c>
      <c r="C28" s="133">
        <v>56</v>
      </c>
      <c r="D28" s="416">
        <f t="shared" si="4"/>
        <v>129</v>
      </c>
      <c r="E28" s="425">
        <f t="shared" si="1"/>
        <v>0.56589147286821706</v>
      </c>
      <c r="F28" s="133">
        <v>4</v>
      </c>
      <c r="G28" s="133">
        <v>5</v>
      </c>
      <c r="H28" s="416">
        <f t="shared" si="2"/>
        <v>9</v>
      </c>
      <c r="I28" s="425">
        <f t="shared" si="3"/>
        <v>0.44444444444444442</v>
      </c>
    </row>
    <row r="29" spans="1:9" x14ac:dyDescent="0.2">
      <c r="A29" s="132" t="s">
        <v>49</v>
      </c>
      <c r="B29" s="133">
        <v>56</v>
      </c>
      <c r="C29" s="133">
        <v>42</v>
      </c>
      <c r="D29" s="416">
        <f t="shared" si="4"/>
        <v>98</v>
      </c>
      <c r="E29" s="425">
        <f t="shared" si="1"/>
        <v>0.5714285714285714</v>
      </c>
      <c r="F29" s="133">
        <v>1</v>
      </c>
      <c r="G29" s="133">
        <v>4</v>
      </c>
      <c r="H29" s="416">
        <f t="shared" si="2"/>
        <v>5</v>
      </c>
      <c r="I29" s="425">
        <f t="shared" si="3"/>
        <v>0.2</v>
      </c>
    </row>
    <row r="30" spans="1:9" x14ac:dyDescent="0.2">
      <c r="A30" s="132" t="s">
        <v>50</v>
      </c>
      <c r="B30" s="133">
        <v>67</v>
      </c>
      <c r="C30" s="133">
        <v>53</v>
      </c>
      <c r="D30" s="416">
        <f t="shared" si="4"/>
        <v>120</v>
      </c>
      <c r="E30" s="425">
        <f t="shared" si="1"/>
        <v>0.55833333333333335</v>
      </c>
      <c r="F30" s="133">
        <v>5</v>
      </c>
      <c r="G30" s="133">
        <v>4</v>
      </c>
      <c r="H30" s="416">
        <f t="shared" si="2"/>
        <v>9</v>
      </c>
      <c r="I30" s="425">
        <f t="shared" si="3"/>
        <v>0.55555555555555558</v>
      </c>
    </row>
    <row r="31" spans="1:9" x14ac:dyDescent="0.2">
      <c r="A31" s="132" t="s">
        <v>51</v>
      </c>
      <c r="B31" s="133">
        <v>116</v>
      </c>
      <c r="C31" s="133">
        <v>118</v>
      </c>
      <c r="D31" s="416">
        <f t="shared" si="4"/>
        <v>234</v>
      </c>
      <c r="E31" s="425">
        <f t="shared" si="1"/>
        <v>0.49572649572649574</v>
      </c>
      <c r="F31" s="133">
        <v>3</v>
      </c>
      <c r="G31" s="133">
        <v>2</v>
      </c>
      <c r="H31" s="416">
        <f t="shared" si="2"/>
        <v>5</v>
      </c>
      <c r="I31" s="425">
        <f t="shared" si="3"/>
        <v>0.6</v>
      </c>
    </row>
    <row r="32" spans="1:9" x14ac:dyDescent="0.2">
      <c r="A32" s="132" t="s">
        <v>52</v>
      </c>
      <c r="B32" s="133">
        <v>42</v>
      </c>
      <c r="C32" s="133">
        <v>46</v>
      </c>
      <c r="D32" s="416">
        <f t="shared" si="4"/>
        <v>88</v>
      </c>
      <c r="E32" s="425">
        <f t="shared" si="1"/>
        <v>0.47727272727272729</v>
      </c>
      <c r="F32" s="133">
        <v>1</v>
      </c>
      <c r="G32" s="133"/>
      <c r="H32" s="416">
        <f t="shared" si="2"/>
        <v>1</v>
      </c>
      <c r="I32" s="425">
        <f t="shared" si="3"/>
        <v>1</v>
      </c>
    </row>
    <row r="33" spans="1:9" x14ac:dyDescent="0.2">
      <c r="A33" s="132" t="s">
        <v>53</v>
      </c>
      <c r="B33" s="133">
        <v>23</v>
      </c>
      <c r="C33" s="133">
        <v>18</v>
      </c>
      <c r="D33" s="416">
        <f t="shared" si="4"/>
        <v>41</v>
      </c>
      <c r="E33" s="425">
        <f t="shared" si="1"/>
        <v>0.56097560975609762</v>
      </c>
      <c r="F33" s="133">
        <v>1</v>
      </c>
      <c r="G33" s="133">
        <v>1</v>
      </c>
      <c r="H33" s="416">
        <f t="shared" si="2"/>
        <v>2</v>
      </c>
      <c r="I33" s="425">
        <f t="shared" si="3"/>
        <v>0.5</v>
      </c>
    </row>
    <row r="34" spans="1:9" x14ac:dyDescent="0.2">
      <c r="A34" s="132" t="s">
        <v>54</v>
      </c>
      <c r="B34" s="133">
        <v>78</v>
      </c>
      <c r="C34" s="133">
        <v>38</v>
      </c>
      <c r="D34" s="416">
        <f t="shared" si="4"/>
        <v>116</v>
      </c>
      <c r="E34" s="425">
        <f t="shared" si="1"/>
        <v>0.67241379310344829</v>
      </c>
      <c r="F34" s="133"/>
      <c r="G34" s="133">
        <v>1</v>
      </c>
      <c r="H34" s="416">
        <f t="shared" si="2"/>
        <v>1</v>
      </c>
      <c r="I34" s="425">
        <f t="shared" si="3"/>
        <v>0</v>
      </c>
    </row>
    <row r="35" spans="1:9" x14ac:dyDescent="0.2">
      <c r="A35" s="132" t="s">
        <v>55</v>
      </c>
      <c r="B35" s="133">
        <v>38</v>
      </c>
      <c r="C35" s="133">
        <v>29</v>
      </c>
      <c r="D35" s="416">
        <f t="shared" si="4"/>
        <v>67</v>
      </c>
      <c r="E35" s="425">
        <f t="shared" si="1"/>
        <v>0.56716417910447758</v>
      </c>
      <c r="F35" s="133"/>
      <c r="G35" s="133">
        <v>1</v>
      </c>
      <c r="H35" s="416">
        <f t="shared" si="2"/>
        <v>1</v>
      </c>
      <c r="I35" s="425">
        <f t="shared" si="3"/>
        <v>0</v>
      </c>
    </row>
    <row r="36" spans="1:9" x14ac:dyDescent="0.2">
      <c r="A36" s="132" t="s">
        <v>56</v>
      </c>
      <c r="B36" s="133">
        <v>5</v>
      </c>
      <c r="C36" s="133">
        <v>14</v>
      </c>
      <c r="D36" s="416">
        <f t="shared" si="4"/>
        <v>19</v>
      </c>
      <c r="E36" s="425">
        <f t="shared" si="1"/>
        <v>0.26315789473684209</v>
      </c>
      <c r="F36" s="133"/>
      <c r="G36" s="133">
        <v>1</v>
      </c>
      <c r="H36" s="416">
        <f t="shared" si="2"/>
        <v>1</v>
      </c>
      <c r="I36" s="425">
        <f t="shared" si="3"/>
        <v>0</v>
      </c>
    </row>
    <row r="37" spans="1:9" x14ac:dyDescent="0.2">
      <c r="A37" s="132" t="s">
        <v>57</v>
      </c>
      <c r="B37" s="133">
        <v>2</v>
      </c>
      <c r="C37" s="133">
        <v>3</v>
      </c>
      <c r="D37" s="416">
        <f t="shared" si="4"/>
        <v>5</v>
      </c>
      <c r="E37" s="425">
        <f t="shared" si="1"/>
        <v>0.4</v>
      </c>
      <c r="F37" s="133"/>
      <c r="G37" s="133"/>
      <c r="H37" s="416">
        <f t="shared" si="2"/>
        <v>0</v>
      </c>
      <c r="I37" s="425" t="str">
        <f t="shared" si="3"/>
        <v/>
      </c>
    </row>
    <row r="38" spans="1:9" x14ac:dyDescent="0.2">
      <c r="A38" s="132" t="s">
        <v>58</v>
      </c>
      <c r="B38" s="133">
        <v>22</v>
      </c>
      <c r="C38" s="133">
        <v>31</v>
      </c>
      <c r="D38" s="416">
        <f t="shared" si="4"/>
        <v>53</v>
      </c>
      <c r="E38" s="425">
        <f t="shared" si="1"/>
        <v>0.41509433962264153</v>
      </c>
      <c r="F38" s="133"/>
      <c r="G38" s="133">
        <v>1</v>
      </c>
      <c r="H38" s="416">
        <f t="shared" si="2"/>
        <v>1</v>
      </c>
      <c r="I38" s="425">
        <f t="shared" si="3"/>
        <v>0</v>
      </c>
    </row>
    <row r="39" spans="1:9" x14ac:dyDescent="0.2">
      <c r="A39" s="134">
        <v>76</v>
      </c>
      <c r="B39" s="135">
        <v>2</v>
      </c>
      <c r="C39" s="135">
        <v>2</v>
      </c>
      <c r="D39" s="416">
        <f t="shared" si="4"/>
        <v>4</v>
      </c>
      <c r="E39" s="425">
        <f t="shared" si="1"/>
        <v>0.5</v>
      </c>
      <c r="F39" s="135"/>
      <c r="G39" s="135">
        <v>1</v>
      </c>
      <c r="H39" s="417">
        <f t="shared" si="2"/>
        <v>1</v>
      </c>
      <c r="I39" s="425">
        <f t="shared" si="3"/>
        <v>0</v>
      </c>
    </row>
    <row r="40" spans="1:9" x14ac:dyDescent="0.2">
      <c r="A40" s="134" t="s">
        <v>59</v>
      </c>
      <c r="B40" s="135">
        <v>1</v>
      </c>
      <c r="C40" s="135">
        <v>1</v>
      </c>
      <c r="D40" s="417">
        <f t="shared" si="4"/>
        <v>2</v>
      </c>
      <c r="E40" s="425">
        <f t="shared" si="1"/>
        <v>0.5</v>
      </c>
      <c r="F40" s="135"/>
      <c r="G40" s="135"/>
      <c r="H40" s="417">
        <f t="shared" si="2"/>
        <v>0</v>
      </c>
      <c r="I40" s="425" t="str">
        <f t="shared" si="3"/>
        <v/>
      </c>
    </row>
    <row r="41" spans="1:9" x14ac:dyDescent="0.2">
      <c r="A41" s="136" t="s">
        <v>122</v>
      </c>
      <c r="B41" s="137">
        <f>SUM(B16:B40)</f>
        <v>1083</v>
      </c>
      <c r="C41" s="137">
        <f>SUM(C16:C40)</f>
        <v>780</v>
      </c>
      <c r="D41" s="418">
        <f t="shared" si="4"/>
        <v>1863</v>
      </c>
      <c r="E41" s="412">
        <f t="shared" si="1"/>
        <v>0.58132045088566831</v>
      </c>
      <c r="F41" s="137">
        <f>SUM(F16:F40)</f>
        <v>26</v>
      </c>
      <c r="G41" s="137">
        <f>SUM(G16:G40)</f>
        <v>41</v>
      </c>
      <c r="H41" s="420">
        <f t="shared" si="2"/>
        <v>67</v>
      </c>
      <c r="I41" s="412">
        <f t="shared" si="3"/>
        <v>0.38805970149253732</v>
      </c>
    </row>
    <row r="42" spans="1:9" x14ac:dyDescent="0.2">
      <c r="A42" s="138" t="s">
        <v>61</v>
      </c>
      <c r="B42" s="139">
        <v>19</v>
      </c>
      <c r="C42" s="139">
        <v>106</v>
      </c>
      <c r="D42" s="419">
        <f t="shared" si="4"/>
        <v>125</v>
      </c>
      <c r="E42" s="425">
        <f t="shared" si="1"/>
        <v>0.152</v>
      </c>
      <c r="F42" s="139">
        <v>4</v>
      </c>
      <c r="G42" s="139">
        <v>9</v>
      </c>
      <c r="H42" s="419">
        <f t="shared" si="2"/>
        <v>13</v>
      </c>
      <c r="I42" s="425">
        <f t="shared" si="3"/>
        <v>0.30769230769230771</v>
      </c>
    </row>
    <row r="43" spans="1:9" x14ac:dyDescent="0.2">
      <c r="A43" s="132" t="s">
        <v>62</v>
      </c>
      <c r="B43" s="133">
        <v>49</v>
      </c>
      <c r="C43" s="133">
        <v>110</v>
      </c>
      <c r="D43" s="416">
        <f t="shared" si="4"/>
        <v>159</v>
      </c>
      <c r="E43" s="423">
        <f t="shared" si="1"/>
        <v>0.3081761006289308</v>
      </c>
      <c r="F43" s="133">
        <v>4</v>
      </c>
      <c r="G43" s="133">
        <v>22</v>
      </c>
      <c r="H43" s="416">
        <f t="shared" si="2"/>
        <v>26</v>
      </c>
      <c r="I43" s="423">
        <f t="shared" si="3"/>
        <v>0.15384615384615385</v>
      </c>
    </row>
    <row r="44" spans="1:9" x14ac:dyDescent="0.2">
      <c r="A44" s="132" t="s">
        <v>63</v>
      </c>
      <c r="B44" s="133">
        <v>91</v>
      </c>
      <c r="C44" s="133">
        <v>214</v>
      </c>
      <c r="D44" s="416">
        <f t="shared" si="4"/>
        <v>305</v>
      </c>
      <c r="E44" s="423">
        <f t="shared" si="1"/>
        <v>0.29836065573770493</v>
      </c>
      <c r="F44" s="133">
        <v>7</v>
      </c>
      <c r="G44" s="133">
        <v>13</v>
      </c>
      <c r="H44" s="416">
        <f t="shared" si="2"/>
        <v>20</v>
      </c>
      <c r="I44" s="423">
        <f t="shared" si="3"/>
        <v>0.35</v>
      </c>
    </row>
    <row r="45" spans="1:9" x14ac:dyDescent="0.2">
      <c r="A45" s="132" t="s">
        <v>64</v>
      </c>
      <c r="B45" s="133">
        <v>22</v>
      </c>
      <c r="C45" s="133">
        <v>84</v>
      </c>
      <c r="D45" s="416">
        <f t="shared" si="4"/>
        <v>106</v>
      </c>
      <c r="E45" s="423">
        <f t="shared" si="1"/>
        <v>0.20754716981132076</v>
      </c>
      <c r="F45" s="133">
        <v>2</v>
      </c>
      <c r="G45" s="133">
        <v>7</v>
      </c>
      <c r="H45" s="416">
        <f t="shared" si="2"/>
        <v>9</v>
      </c>
      <c r="I45" s="423">
        <f t="shared" si="3"/>
        <v>0.22222222222222221</v>
      </c>
    </row>
    <row r="46" spans="1:9" x14ac:dyDescent="0.2">
      <c r="A46" s="132" t="s">
        <v>65</v>
      </c>
      <c r="B46" s="133">
        <v>14</v>
      </c>
      <c r="C46" s="133">
        <v>36</v>
      </c>
      <c r="D46" s="416">
        <f t="shared" si="4"/>
        <v>50</v>
      </c>
      <c r="E46" s="423">
        <f t="shared" si="1"/>
        <v>0.28000000000000003</v>
      </c>
      <c r="F46" s="133"/>
      <c r="G46" s="133">
        <v>4</v>
      </c>
      <c r="H46" s="416">
        <f t="shared" si="2"/>
        <v>4</v>
      </c>
      <c r="I46" s="423">
        <f t="shared" si="3"/>
        <v>0</v>
      </c>
    </row>
    <row r="47" spans="1:9" x14ac:dyDescent="0.2">
      <c r="A47" s="132" t="s">
        <v>66</v>
      </c>
      <c r="B47" s="133">
        <v>5</v>
      </c>
      <c r="C47" s="133">
        <v>36</v>
      </c>
      <c r="D47" s="416">
        <f t="shared" si="4"/>
        <v>41</v>
      </c>
      <c r="E47" s="423">
        <f t="shared" si="1"/>
        <v>0.12195121951219512</v>
      </c>
      <c r="F47" s="133"/>
      <c r="G47" s="133">
        <v>1</v>
      </c>
      <c r="H47" s="416">
        <f t="shared" si="2"/>
        <v>1</v>
      </c>
      <c r="I47" s="423">
        <f t="shared" si="3"/>
        <v>0</v>
      </c>
    </row>
    <row r="48" spans="1:9" x14ac:dyDescent="0.2">
      <c r="A48" s="132" t="s">
        <v>67</v>
      </c>
      <c r="B48" s="133">
        <v>28</v>
      </c>
      <c r="C48" s="133">
        <v>46</v>
      </c>
      <c r="D48" s="416">
        <f t="shared" si="4"/>
        <v>74</v>
      </c>
      <c r="E48" s="423">
        <f t="shared" si="1"/>
        <v>0.3783783783783784</v>
      </c>
      <c r="F48" s="133">
        <v>1</v>
      </c>
      <c r="G48" s="133">
        <v>2</v>
      </c>
      <c r="H48" s="416">
        <f t="shared" si="2"/>
        <v>3</v>
      </c>
      <c r="I48" s="423">
        <f t="shared" si="3"/>
        <v>0.33333333333333331</v>
      </c>
    </row>
    <row r="49" spans="1:9" x14ac:dyDescent="0.2">
      <c r="A49" s="132" t="s">
        <v>68</v>
      </c>
      <c r="B49" s="133">
        <v>18</v>
      </c>
      <c r="C49" s="133">
        <v>44</v>
      </c>
      <c r="D49" s="416">
        <f t="shared" si="4"/>
        <v>62</v>
      </c>
      <c r="E49" s="423">
        <f t="shared" si="1"/>
        <v>0.29032258064516131</v>
      </c>
      <c r="F49" s="133">
        <v>2</v>
      </c>
      <c r="G49" s="133">
        <v>2</v>
      </c>
      <c r="H49" s="416">
        <f t="shared" si="2"/>
        <v>4</v>
      </c>
      <c r="I49" s="423">
        <f t="shared" si="3"/>
        <v>0.5</v>
      </c>
    </row>
    <row r="50" spans="1:9" x14ac:dyDescent="0.2">
      <c r="A50" s="132" t="s">
        <v>69</v>
      </c>
      <c r="B50" s="133">
        <v>14</v>
      </c>
      <c r="C50" s="133">
        <v>26</v>
      </c>
      <c r="D50" s="416">
        <f t="shared" si="4"/>
        <v>40</v>
      </c>
      <c r="E50" s="423">
        <f t="shared" si="1"/>
        <v>0.35</v>
      </c>
      <c r="F50" s="133">
        <v>2</v>
      </c>
      <c r="G50" s="133">
        <v>3</v>
      </c>
      <c r="H50" s="416">
        <f t="shared" si="2"/>
        <v>5</v>
      </c>
      <c r="I50" s="423">
        <f t="shared" si="3"/>
        <v>0.4</v>
      </c>
    </row>
    <row r="51" spans="1:9" x14ac:dyDescent="0.2">
      <c r="A51" s="132" t="s">
        <v>70</v>
      </c>
      <c r="B51" s="133">
        <v>12</v>
      </c>
      <c r="C51" s="133">
        <v>42</v>
      </c>
      <c r="D51" s="416">
        <f t="shared" si="4"/>
        <v>54</v>
      </c>
      <c r="E51" s="423">
        <f t="shared" si="1"/>
        <v>0.22222222222222221</v>
      </c>
      <c r="F51" s="133"/>
      <c r="G51" s="133">
        <v>3</v>
      </c>
      <c r="H51" s="416">
        <f t="shared" si="2"/>
        <v>3</v>
      </c>
      <c r="I51" s="423">
        <f t="shared" si="3"/>
        <v>0</v>
      </c>
    </row>
    <row r="52" spans="1:9" x14ac:dyDescent="0.2">
      <c r="A52" s="132" t="s">
        <v>71</v>
      </c>
      <c r="B52" s="133">
        <v>14</v>
      </c>
      <c r="C52" s="133">
        <v>17</v>
      </c>
      <c r="D52" s="416">
        <f t="shared" si="4"/>
        <v>31</v>
      </c>
      <c r="E52" s="423">
        <f t="shared" si="1"/>
        <v>0.45161290322580644</v>
      </c>
      <c r="F52" s="133"/>
      <c r="G52" s="133">
        <v>1</v>
      </c>
      <c r="H52" s="416">
        <f t="shared" si="2"/>
        <v>1</v>
      </c>
      <c r="I52" s="423">
        <f t="shared" si="3"/>
        <v>0</v>
      </c>
    </row>
    <row r="53" spans="1:9" x14ac:dyDescent="0.2">
      <c r="A53" s="132" t="s">
        <v>72</v>
      </c>
      <c r="B53" s="133">
        <v>15</v>
      </c>
      <c r="C53" s="133">
        <v>19</v>
      </c>
      <c r="D53" s="416">
        <f t="shared" si="4"/>
        <v>34</v>
      </c>
      <c r="E53" s="423">
        <f t="shared" si="1"/>
        <v>0.44117647058823528</v>
      </c>
      <c r="F53" s="133"/>
      <c r="G53" s="133"/>
      <c r="H53" s="416">
        <f t="shared" si="2"/>
        <v>0</v>
      </c>
      <c r="I53" s="423" t="str">
        <f t="shared" si="3"/>
        <v/>
      </c>
    </row>
    <row r="54" spans="1:9" x14ac:dyDescent="0.2">
      <c r="A54" s="132" t="s">
        <v>73</v>
      </c>
      <c r="B54" s="133">
        <v>11</v>
      </c>
      <c r="C54" s="133">
        <v>28</v>
      </c>
      <c r="D54" s="416">
        <f t="shared" si="4"/>
        <v>39</v>
      </c>
      <c r="E54" s="423">
        <f t="shared" si="1"/>
        <v>0.28205128205128205</v>
      </c>
      <c r="F54" s="133">
        <v>1</v>
      </c>
      <c r="G54" s="133"/>
      <c r="H54" s="416">
        <f t="shared" si="2"/>
        <v>1</v>
      </c>
      <c r="I54" s="423">
        <f t="shared" si="3"/>
        <v>1</v>
      </c>
    </row>
    <row r="55" spans="1:9" x14ac:dyDescent="0.2">
      <c r="A55" s="132" t="s">
        <v>74</v>
      </c>
      <c r="B55" s="133">
        <v>59</v>
      </c>
      <c r="C55" s="133">
        <v>182</v>
      </c>
      <c r="D55" s="416">
        <f t="shared" si="4"/>
        <v>241</v>
      </c>
      <c r="E55" s="423">
        <f t="shared" si="1"/>
        <v>0.24481327800829875</v>
      </c>
      <c r="F55" s="133">
        <v>6</v>
      </c>
      <c r="G55" s="133">
        <v>13</v>
      </c>
      <c r="H55" s="416">
        <f t="shared" si="2"/>
        <v>19</v>
      </c>
      <c r="I55" s="423">
        <f t="shared" si="3"/>
        <v>0.31578947368421051</v>
      </c>
    </row>
    <row r="56" spans="1:9" x14ac:dyDescent="0.2">
      <c r="A56" s="132" t="s">
        <v>75</v>
      </c>
      <c r="B56" s="133">
        <v>44</v>
      </c>
      <c r="C56" s="133">
        <v>97</v>
      </c>
      <c r="D56" s="416">
        <f t="shared" si="4"/>
        <v>141</v>
      </c>
      <c r="E56" s="423">
        <f t="shared" si="1"/>
        <v>0.31205673758865249</v>
      </c>
      <c r="F56" s="133">
        <v>1</v>
      </c>
      <c r="G56" s="133">
        <v>15</v>
      </c>
      <c r="H56" s="416">
        <f t="shared" si="2"/>
        <v>16</v>
      </c>
      <c r="I56" s="423">
        <f t="shared" si="3"/>
        <v>6.25E-2</v>
      </c>
    </row>
    <row r="57" spans="1:9" x14ac:dyDescent="0.2">
      <c r="A57" s="132" t="s">
        <v>76</v>
      </c>
      <c r="B57" s="133">
        <v>27</v>
      </c>
      <c r="C57" s="133">
        <v>52</v>
      </c>
      <c r="D57" s="416">
        <f t="shared" si="4"/>
        <v>79</v>
      </c>
      <c r="E57" s="423">
        <f t="shared" si="1"/>
        <v>0.34177215189873417</v>
      </c>
      <c r="F57" s="133">
        <v>2</v>
      </c>
      <c r="G57" s="133">
        <v>4</v>
      </c>
      <c r="H57" s="416">
        <f t="shared" si="2"/>
        <v>6</v>
      </c>
      <c r="I57" s="423">
        <f t="shared" si="3"/>
        <v>0.33333333333333331</v>
      </c>
    </row>
    <row r="58" spans="1:9" x14ac:dyDescent="0.2">
      <c r="A58" s="132" t="s">
        <v>77</v>
      </c>
      <c r="B58" s="133">
        <v>21</v>
      </c>
      <c r="C58" s="133">
        <v>69</v>
      </c>
      <c r="D58" s="416">
        <f t="shared" si="4"/>
        <v>90</v>
      </c>
      <c r="E58" s="423">
        <f t="shared" si="1"/>
        <v>0.23333333333333334</v>
      </c>
      <c r="F58" s="133"/>
      <c r="G58" s="133">
        <v>8</v>
      </c>
      <c r="H58" s="416">
        <f t="shared" si="2"/>
        <v>8</v>
      </c>
      <c r="I58" s="423">
        <f t="shared" si="3"/>
        <v>0</v>
      </c>
    </row>
    <row r="59" spans="1:9" x14ac:dyDescent="0.2">
      <c r="A59" s="132" t="s">
        <v>78</v>
      </c>
      <c r="B59" s="133">
        <v>25</v>
      </c>
      <c r="C59" s="133">
        <v>26</v>
      </c>
      <c r="D59" s="416">
        <f t="shared" si="4"/>
        <v>51</v>
      </c>
      <c r="E59" s="423">
        <f t="shared" si="1"/>
        <v>0.49019607843137253</v>
      </c>
      <c r="F59" s="133">
        <v>2</v>
      </c>
      <c r="G59" s="133">
        <v>7</v>
      </c>
      <c r="H59" s="416">
        <f t="shared" si="2"/>
        <v>9</v>
      </c>
      <c r="I59" s="423">
        <f t="shared" si="3"/>
        <v>0.22222222222222221</v>
      </c>
    </row>
    <row r="60" spans="1:9" x14ac:dyDescent="0.2">
      <c r="A60" s="132" t="s">
        <v>79</v>
      </c>
      <c r="B60" s="133">
        <v>31</v>
      </c>
      <c r="C60" s="133">
        <v>29</v>
      </c>
      <c r="D60" s="416">
        <f t="shared" si="4"/>
        <v>60</v>
      </c>
      <c r="E60" s="423">
        <f t="shared" si="1"/>
        <v>0.51666666666666672</v>
      </c>
      <c r="F60" s="133"/>
      <c r="G60" s="133">
        <v>5</v>
      </c>
      <c r="H60" s="416">
        <f t="shared" si="2"/>
        <v>5</v>
      </c>
      <c r="I60" s="423">
        <f t="shared" si="3"/>
        <v>0</v>
      </c>
    </row>
    <row r="61" spans="1:9" x14ac:dyDescent="0.2">
      <c r="A61" s="132" t="s">
        <v>80</v>
      </c>
      <c r="B61" s="133">
        <v>12</v>
      </c>
      <c r="C61" s="133">
        <v>9</v>
      </c>
      <c r="D61" s="416">
        <f t="shared" si="4"/>
        <v>21</v>
      </c>
      <c r="E61" s="423">
        <f t="shared" si="1"/>
        <v>0.5714285714285714</v>
      </c>
      <c r="F61" s="133">
        <v>1</v>
      </c>
      <c r="G61" s="133">
        <v>2</v>
      </c>
      <c r="H61" s="416">
        <f t="shared" si="2"/>
        <v>3</v>
      </c>
      <c r="I61" s="423">
        <f t="shared" si="3"/>
        <v>0.33333333333333331</v>
      </c>
    </row>
    <row r="62" spans="1:9" x14ac:dyDescent="0.2">
      <c r="A62" s="132" t="s">
        <v>81</v>
      </c>
      <c r="B62" s="133">
        <v>40</v>
      </c>
      <c r="C62" s="133">
        <v>53</v>
      </c>
      <c r="D62" s="416">
        <f t="shared" si="4"/>
        <v>93</v>
      </c>
      <c r="E62" s="423">
        <f t="shared" si="1"/>
        <v>0.43010752688172044</v>
      </c>
      <c r="F62" s="133">
        <v>1</v>
      </c>
      <c r="G62" s="133">
        <v>3</v>
      </c>
      <c r="H62" s="416">
        <f t="shared" si="2"/>
        <v>4</v>
      </c>
      <c r="I62" s="423">
        <f t="shared" si="3"/>
        <v>0.25</v>
      </c>
    </row>
    <row r="63" spans="1:9" x14ac:dyDescent="0.2">
      <c r="A63" s="132" t="s">
        <v>82</v>
      </c>
      <c r="B63" s="133">
        <v>39</v>
      </c>
      <c r="C63" s="133">
        <v>25</v>
      </c>
      <c r="D63" s="416">
        <f t="shared" si="4"/>
        <v>64</v>
      </c>
      <c r="E63" s="423">
        <f t="shared" si="1"/>
        <v>0.609375</v>
      </c>
      <c r="F63" s="133">
        <v>1</v>
      </c>
      <c r="G63" s="133"/>
      <c r="H63" s="416">
        <f t="shared" si="2"/>
        <v>1</v>
      </c>
      <c r="I63" s="423">
        <f t="shared" si="3"/>
        <v>1</v>
      </c>
    </row>
    <row r="64" spans="1:9" x14ac:dyDescent="0.2">
      <c r="A64" s="134" t="s">
        <v>83</v>
      </c>
      <c r="B64" s="135">
        <v>19</v>
      </c>
      <c r="C64" s="135">
        <v>17</v>
      </c>
      <c r="D64" s="417">
        <f t="shared" si="4"/>
        <v>36</v>
      </c>
      <c r="E64" s="424">
        <f t="shared" si="1"/>
        <v>0.52777777777777779</v>
      </c>
      <c r="F64" s="135">
        <v>1</v>
      </c>
      <c r="G64" s="135">
        <v>1</v>
      </c>
      <c r="H64" s="417">
        <f t="shared" si="2"/>
        <v>2</v>
      </c>
      <c r="I64" s="424">
        <f t="shared" si="3"/>
        <v>0.5</v>
      </c>
    </row>
    <row r="65" spans="1:10" x14ac:dyDescent="0.2">
      <c r="A65" s="136" t="s">
        <v>84</v>
      </c>
      <c r="B65" s="137">
        <f>SUM(B42:B64)</f>
        <v>629</v>
      </c>
      <c r="C65" s="137">
        <f>SUM(C42:C64)</f>
        <v>1367</v>
      </c>
      <c r="D65" s="418">
        <f t="shared" si="4"/>
        <v>1996</v>
      </c>
      <c r="E65" s="412">
        <f t="shared" si="1"/>
        <v>0.31513026052104209</v>
      </c>
      <c r="F65" s="137">
        <f>SUM(F42:F64)</f>
        <v>38</v>
      </c>
      <c r="G65" s="137">
        <f>SUM(G42:G64)</f>
        <v>125</v>
      </c>
      <c r="H65" s="420">
        <f t="shared" si="2"/>
        <v>163</v>
      </c>
      <c r="I65" s="412">
        <f t="shared" si="3"/>
        <v>0.23312883435582821</v>
      </c>
    </row>
    <row r="66" spans="1:10" x14ac:dyDescent="0.2">
      <c r="A66" s="138">
        <v>85</v>
      </c>
      <c r="B66" s="139">
        <v>7</v>
      </c>
      <c r="C66" s="139">
        <v>8</v>
      </c>
      <c r="D66" s="419">
        <f t="shared" si="4"/>
        <v>15</v>
      </c>
      <c r="E66" s="425">
        <f t="shared" si="1"/>
        <v>0.46666666666666667</v>
      </c>
      <c r="F66" s="139"/>
      <c r="G66" s="139"/>
      <c r="H66" s="419">
        <v>4</v>
      </c>
      <c r="I66" s="425">
        <f t="shared" si="3"/>
        <v>0</v>
      </c>
    </row>
    <row r="67" spans="1:10" x14ac:dyDescent="0.2">
      <c r="A67" s="132">
        <v>86</v>
      </c>
      <c r="B67" s="133">
        <v>13</v>
      </c>
      <c r="C67" s="133">
        <v>8</v>
      </c>
      <c r="D67" s="416">
        <f t="shared" si="4"/>
        <v>21</v>
      </c>
      <c r="E67" s="423">
        <f t="shared" si="1"/>
        <v>0.61904761904761907</v>
      </c>
      <c r="F67" s="133"/>
      <c r="G67" s="133"/>
      <c r="H67" s="416">
        <v>1</v>
      </c>
      <c r="I67" s="423">
        <f t="shared" si="3"/>
        <v>0</v>
      </c>
    </row>
    <row r="68" spans="1:10" x14ac:dyDescent="0.2">
      <c r="A68" s="134">
        <v>87</v>
      </c>
      <c r="B68" s="135">
        <v>8</v>
      </c>
      <c r="C68" s="135">
        <v>5</v>
      </c>
      <c r="D68" s="417">
        <f t="shared" si="4"/>
        <v>13</v>
      </c>
      <c r="E68" s="424">
        <f t="shared" si="1"/>
        <v>0.61538461538461542</v>
      </c>
      <c r="F68" s="135"/>
      <c r="G68" s="135">
        <v>1</v>
      </c>
      <c r="H68" s="417">
        <f t="shared" si="2"/>
        <v>1</v>
      </c>
      <c r="I68" s="424">
        <f t="shared" si="3"/>
        <v>0</v>
      </c>
    </row>
    <row r="69" spans="1:10" x14ac:dyDescent="0.2">
      <c r="A69" s="947">
        <v>90</v>
      </c>
      <c r="B69" s="948">
        <v>7</v>
      </c>
      <c r="C69" s="948">
        <v>2</v>
      </c>
      <c r="D69" s="417">
        <f t="shared" si="4"/>
        <v>9</v>
      </c>
      <c r="E69" s="424">
        <f t="shared" si="1"/>
        <v>0.77777777777777779</v>
      </c>
      <c r="F69" s="948"/>
      <c r="G69" s="948"/>
      <c r="H69" s="417">
        <f t="shared" si="2"/>
        <v>0</v>
      </c>
      <c r="I69" s="424" t="str">
        <f t="shared" si="3"/>
        <v/>
      </c>
    </row>
    <row r="70" spans="1:10" x14ac:dyDescent="0.2">
      <c r="A70" s="947">
        <v>91</v>
      </c>
      <c r="B70" s="948">
        <v>11</v>
      </c>
      <c r="C70" s="948">
        <v>9</v>
      </c>
      <c r="D70" s="417">
        <f t="shared" si="4"/>
        <v>20</v>
      </c>
      <c r="E70" s="424">
        <f t="shared" si="1"/>
        <v>0.55000000000000004</v>
      </c>
      <c r="F70" s="948"/>
      <c r="G70" s="948">
        <v>1</v>
      </c>
      <c r="H70" s="417">
        <f t="shared" si="2"/>
        <v>1</v>
      </c>
      <c r="I70" s="424">
        <f t="shared" si="3"/>
        <v>0</v>
      </c>
    </row>
    <row r="71" spans="1:10" x14ac:dyDescent="0.2">
      <c r="A71" s="947">
        <v>92</v>
      </c>
      <c r="B71" s="948">
        <v>6</v>
      </c>
      <c r="C71" s="948">
        <v>2</v>
      </c>
      <c r="D71" s="417">
        <f t="shared" si="4"/>
        <v>8</v>
      </c>
      <c r="E71" s="424">
        <f t="shared" si="1"/>
        <v>0.75</v>
      </c>
      <c r="F71" s="948"/>
      <c r="G71" s="948"/>
      <c r="H71" s="417">
        <f t="shared" si="2"/>
        <v>0</v>
      </c>
      <c r="I71" s="424" t="str">
        <f t="shared" si="3"/>
        <v/>
      </c>
    </row>
    <row r="72" spans="1:10" x14ac:dyDescent="0.2">
      <c r="A72" s="136" t="s">
        <v>386</v>
      </c>
      <c r="B72" s="137">
        <f>SUM(B66:B71)</f>
        <v>52</v>
      </c>
      <c r="C72" s="137">
        <f>SUM(C66:C71)</f>
        <v>34</v>
      </c>
      <c r="D72" s="418">
        <f>SUM(B72:C72)</f>
        <v>86</v>
      </c>
      <c r="E72" s="412">
        <f t="shared" si="1"/>
        <v>0.60465116279069764</v>
      </c>
      <c r="F72" s="137">
        <f>SUM(F66:F71)</f>
        <v>0</v>
      </c>
      <c r="G72" s="137">
        <f>SUM(G66:G71)</f>
        <v>2</v>
      </c>
      <c r="H72" s="420">
        <f>F72+G72</f>
        <v>2</v>
      </c>
      <c r="I72" s="412">
        <f t="shared" si="3"/>
        <v>0</v>
      </c>
    </row>
    <row r="73" spans="1:10" x14ac:dyDescent="0.2">
      <c r="A73" s="406" t="s">
        <v>9</v>
      </c>
      <c r="B73" s="407">
        <f>B15+B41+B65+B72</f>
        <v>2008</v>
      </c>
      <c r="C73" s="407">
        <f>C15+C41+C65+C72</f>
        <v>2444</v>
      </c>
      <c r="D73" s="407">
        <f t="shared" si="4"/>
        <v>4452</v>
      </c>
      <c r="E73" s="413">
        <f t="shared" si="1"/>
        <v>0.45103324348607365</v>
      </c>
      <c r="F73" s="407">
        <f>F15+F41+F65+F72</f>
        <v>74</v>
      </c>
      <c r="G73" s="407">
        <f>G15+G41+G65+G72</f>
        <v>184</v>
      </c>
      <c r="H73" s="407">
        <f t="shared" si="2"/>
        <v>258</v>
      </c>
      <c r="I73" s="413">
        <f t="shared" si="3"/>
        <v>0.2868217054263566</v>
      </c>
      <c r="J73" s="469"/>
    </row>
    <row r="74" spans="1:10" x14ac:dyDescent="0.2">
      <c r="A74" s="12" t="str">
        <f>'fiche technique'!B5</f>
        <v>Source: MESRI-DGRH A1-1, ANTARES, campagne qualification 2021, données au 15/11/2021</v>
      </c>
      <c r="H74" s="127">
        <f>SUM(F74:G74)</f>
        <v>0</v>
      </c>
    </row>
    <row r="75" spans="1:10" x14ac:dyDescent="0.2">
      <c r="H75" s="469"/>
    </row>
    <row r="76" spans="1:10" x14ac:dyDescent="0.2">
      <c r="A76" s="426"/>
      <c r="H76" s="127">
        <f>SUM(F76:G76)</f>
        <v>0</v>
      </c>
    </row>
    <row r="77" spans="1:10" x14ac:dyDescent="0.2">
      <c r="A77" s="426"/>
      <c r="F77" s="126"/>
    </row>
    <row r="78" spans="1:10" x14ac:dyDescent="0.2">
      <c r="A78" s="426"/>
      <c r="B78" s="140"/>
      <c r="C78" s="140"/>
      <c r="D78" s="140"/>
      <c r="E78" s="140"/>
      <c r="H78" s="469"/>
    </row>
    <row r="79" spans="1:10" x14ac:dyDescent="0.2">
      <c r="H79" s="127">
        <f t="shared" ref="H79:H141" si="5">SUM(F79:G79)</f>
        <v>0</v>
      </c>
    </row>
    <row r="80" spans="1:10" x14ac:dyDescent="0.2">
      <c r="H80" s="127">
        <f t="shared" si="5"/>
        <v>0</v>
      </c>
    </row>
    <row r="81" spans="8:8" x14ac:dyDescent="0.2">
      <c r="H81" s="127">
        <f t="shared" si="5"/>
        <v>0</v>
      </c>
    </row>
    <row r="82" spans="8:8" x14ac:dyDescent="0.2">
      <c r="H82" s="127">
        <f t="shared" si="5"/>
        <v>0</v>
      </c>
    </row>
    <row r="83" spans="8:8" x14ac:dyDescent="0.2">
      <c r="H83" s="127">
        <f t="shared" si="5"/>
        <v>0</v>
      </c>
    </row>
    <row r="84" spans="8:8" x14ac:dyDescent="0.2">
      <c r="H84" s="127">
        <f t="shared" si="5"/>
        <v>0</v>
      </c>
    </row>
    <row r="85" spans="8:8" x14ac:dyDescent="0.2">
      <c r="H85" s="127">
        <f t="shared" si="5"/>
        <v>0</v>
      </c>
    </row>
    <row r="86" spans="8:8" x14ac:dyDescent="0.2">
      <c r="H86" s="127">
        <f t="shared" si="5"/>
        <v>0</v>
      </c>
    </row>
    <row r="87" spans="8:8" x14ac:dyDescent="0.2">
      <c r="H87" s="127">
        <f t="shared" si="5"/>
        <v>0</v>
      </c>
    </row>
    <row r="88" spans="8:8" x14ac:dyDescent="0.2">
      <c r="H88" s="127">
        <f t="shared" si="5"/>
        <v>0</v>
      </c>
    </row>
    <row r="89" spans="8:8" x14ac:dyDescent="0.2">
      <c r="H89" s="127">
        <f t="shared" si="5"/>
        <v>0</v>
      </c>
    </row>
    <row r="90" spans="8:8" x14ac:dyDescent="0.2">
      <c r="H90" s="127">
        <f t="shared" si="5"/>
        <v>0</v>
      </c>
    </row>
    <row r="91" spans="8:8" x14ac:dyDescent="0.2">
      <c r="H91" s="127">
        <f t="shared" si="5"/>
        <v>0</v>
      </c>
    </row>
    <row r="92" spans="8:8" x14ac:dyDescent="0.2">
      <c r="H92" s="127">
        <f t="shared" si="5"/>
        <v>0</v>
      </c>
    </row>
    <row r="93" spans="8:8" x14ac:dyDescent="0.2">
      <c r="H93" s="127">
        <f t="shared" si="5"/>
        <v>0</v>
      </c>
    </row>
    <row r="94" spans="8:8" x14ac:dyDescent="0.2">
      <c r="H94" s="127">
        <f t="shared" si="5"/>
        <v>0</v>
      </c>
    </row>
    <row r="95" spans="8:8" x14ac:dyDescent="0.2">
      <c r="H95" s="127">
        <f t="shared" si="5"/>
        <v>0</v>
      </c>
    </row>
    <row r="96" spans="8:8" x14ac:dyDescent="0.2">
      <c r="H96" s="127">
        <f t="shared" si="5"/>
        <v>0</v>
      </c>
    </row>
    <row r="97" spans="8:8" x14ac:dyDescent="0.2">
      <c r="H97" s="127">
        <f t="shared" si="5"/>
        <v>0</v>
      </c>
    </row>
    <row r="98" spans="8:8" x14ac:dyDescent="0.2">
      <c r="H98" s="127">
        <f t="shared" si="5"/>
        <v>0</v>
      </c>
    </row>
    <row r="99" spans="8:8" x14ac:dyDescent="0.2">
      <c r="H99" s="127">
        <f t="shared" si="5"/>
        <v>0</v>
      </c>
    </row>
    <row r="100" spans="8:8" x14ac:dyDescent="0.2">
      <c r="H100" s="127">
        <f t="shared" si="5"/>
        <v>0</v>
      </c>
    </row>
    <row r="101" spans="8:8" x14ac:dyDescent="0.2">
      <c r="H101" s="127">
        <f t="shared" si="5"/>
        <v>0</v>
      </c>
    </row>
    <row r="102" spans="8:8" x14ac:dyDescent="0.2">
      <c r="H102" s="127">
        <f t="shared" si="5"/>
        <v>0</v>
      </c>
    </row>
    <row r="103" spans="8:8" x14ac:dyDescent="0.2">
      <c r="H103" s="127">
        <f t="shared" si="5"/>
        <v>0</v>
      </c>
    </row>
    <row r="104" spans="8:8" x14ac:dyDescent="0.2">
      <c r="H104" s="127">
        <f t="shared" si="5"/>
        <v>0</v>
      </c>
    </row>
    <row r="105" spans="8:8" x14ac:dyDescent="0.2">
      <c r="H105" s="127">
        <f t="shared" si="5"/>
        <v>0</v>
      </c>
    </row>
    <row r="106" spans="8:8" x14ac:dyDescent="0.2">
      <c r="H106" s="127">
        <f t="shared" si="5"/>
        <v>0</v>
      </c>
    </row>
    <row r="107" spans="8:8" x14ac:dyDescent="0.2">
      <c r="H107" s="127">
        <f t="shared" si="5"/>
        <v>0</v>
      </c>
    </row>
    <row r="108" spans="8:8" x14ac:dyDescent="0.2">
      <c r="H108" s="127">
        <f t="shared" si="5"/>
        <v>0</v>
      </c>
    </row>
    <row r="109" spans="8:8" x14ac:dyDescent="0.2">
      <c r="H109" s="127">
        <f t="shared" si="5"/>
        <v>0</v>
      </c>
    </row>
    <row r="110" spans="8:8" x14ac:dyDescent="0.2">
      <c r="H110" s="127">
        <f t="shared" si="5"/>
        <v>0</v>
      </c>
    </row>
    <row r="111" spans="8:8" x14ac:dyDescent="0.2">
      <c r="H111" s="127">
        <f t="shared" si="5"/>
        <v>0</v>
      </c>
    </row>
    <row r="112" spans="8:8" x14ac:dyDescent="0.2">
      <c r="H112" s="127">
        <f t="shared" si="5"/>
        <v>0</v>
      </c>
    </row>
    <row r="113" spans="8:8" x14ac:dyDescent="0.2">
      <c r="H113" s="127">
        <f t="shared" si="5"/>
        <v>0</v>
      </c>
    </row>
    <row r="114" spans="8:8" x14ac:dyDescent="0.2">
      <c r="H114" s="127">
        <f t="shared" si="5"/>
        <v>0</v>
      </c>
    </row>
    <row r="115" spans="8:8" x14ac:dyDescent="0.2">
      <c r="H115" s="127">
        <f t="shared" si="5"/>
        <v>0</v>
      </c>
    </row>
    <row r="116" spans="8:8" x14ac:dyDescent="0.2">
      <c r="H116" s="127">
        <f t="shared" si="5"/>
        <v>0</v>
      </c>
    </row>
    <row r="117" spans="8:8" x14ac:dyDescent="0.2">
      <c r="H117" s="127">
        <f t="shared" si="5"/>
        <v>0</v>
      </c>
    </row>
    <row r="118" spans="8:8" x14ac:dyDescent="0.2">
      <c r="H118" s="127">
        <f t="shared" si="5"/>
        <v>0</v>
      </c>
    </row>
    <row r="119" spans="8:8" x14ac:dyDescent="0.2">
      <c r="H119" s="127">
        <f t="shared" si="5"/>
        <v>0</v>
      </c>
    </row>
    <row r="120" spans="8:8" x14ac:dyDescent="0.2">
      <c r="H120" s="127">
        <f t="shared" si="5"/>
        <v>0</v>
      </c>
    </row>
    <row r="121" spans="8:8" x14ac:dyDescent="0.2">
      <c r="H121" s="127">
        <f t="shared" si="5"/>
        <v>0</v>
      </c>
    </row>
    <row r="122" spans="8:8" x14ac:dyDescent="0.2">
      <c r="H122" s="127">
        <f t="shared" si="5"/>
        <v>0</v>
      </c>
    </row>
    <row r="123" spans="8:8" x14ac:dyDescent="0.2">
      <c r="H123" s="127">
        <f t="shared" si="5"/>
        <v>0</v>
      </c>
    </row>
    <row r="124" spans="8:8" x14ac:dyDescent="0.2">
      <c r="H124" s="127">
        <f t="shared" si="5"/>
        <v>0</v>
      </c>
    </row>
    <row r="125" spans="8:8" x14ac:dyDescent="0.2">
      <c r="H125" s="127">
        <f t="shared" si="5"/>
        <v>0</v>
      </c>
    </row>
    <row r="126" spans="8:8" x14ac:dyDescent="0.2">
      <c r="H126" s="127">
        <f t="shared" si="5"/>
        <v>0</v>
      </c>
    </row>
    <row r="127" spans="8:8" x14ac:dyDescent="0.2">
      <c r="H127" s="127">
        <f t="shared" si="5"/>
        <v>0</v>
      </c>
    </row>
    <row r="128" spans="8:8" x14ac:dyDescent="0.2">
      <c r="H128" s="127">
        <f t="shared" si="5"/>
        <v>0</v>
      </c>
    </row>
    <row r="129" spans="8:8" x14ac:dyDescent="0.2">
      <c r="H129" s="127">
        <f t="shared" si="5"/>
        <v>0</v>
      </c>
    </row>
    <row r="130" spans="8:8" x14ac:dyDescent="0.2">
      <c r="H130" s="127">
        <f t="shared" si="5"/>
        <v>0</v>
      </c>
    </row>
    <row r="131" spans="8:8" x14ac:dyDescent="0.2">
      <c r="H131" s="127">
        <f t="shared" si="5"/>
        <v>0</v>
      </c>
    </row>
    <row r="132" spans="8:8" x14ac:dyDescent="0.2">
      <c r="H132" s="127">
        <f t="shared" si="5"/>
        <v>0</v>
      </c>
    </row>
    <row r="133" spans="8:8" x14ac:dyDescent="0.2">
      <c r="H133" s="127">
        <f t="shared" si="5"/>
        <v>0</v>
      </c>
    </row>
    <row r="134" spans="8:8" x14ac:dyDescent="0.2">
      <c r="H134" s="127">
        <f t="shared" si="5"/>
        <v>0</v>
      </c>
    </row>
    <row r="135" spans="8:8" x14ac:dyDescent="0.2">
      <c r="H135" s="127">
        <f t="shared" si="5"/>
        <v>0</v>
      </c>
    </row>
    <row r="136" spans="8:8" x14ac:dyDescent="0.2">
      <c r="H136" s="127">
        <f t="shared" si="5"/>
        <v>0</v>
      </c>
    </row>
    <row r="137" spans="8:8" x14ac:dyDescent="0.2">
      <c r="H137" s="127">
        <f t="shared" si="5"/>
        <v>0</v>
      </c>
    </row>
    <row r="138" spans="8:8" x14ac:dyDescent="0.2">
      <c r="H138" s="127">
        <f t="shared" si="5"/>
        <v>0</v>
      </c>
    </row>
    <row r="139" spans="8:8" x14ac:dyDescent="0.2">
      <c r="H139" s="127">
        <f t="shared" si="5"/>
        <v>0</v>
      </c>
    </row>
    <row r="140" spans="8:8" x14ac:dyDescent="0.2">
      <c r="H140" s="127">
        <f t="shared" si="5"/>
        <v>0</v>
      </c>
    </row>
    <row r="141" spans="8:8" x14ac:dyDescent="0.2">
      <c r="H141" s="127">
        <f t="shared" si="5"/>
        <v>0</v>
      </c>
    </row>
    <row r="142" spans="8:8" x14ac:dyDescent="0.2">
      <c r="H142" s="127">
        <f t="shared" ref="H142:H205" si="6">SUM(F142:G142)</f>
        <v>0</v>
      </c>
    </row>
    <row r="143" spans="8:8" x14ac:dyDescent="0.2">
      <c r="H143" s="127">
        <f t="shared" si="6"/>
        <v>0</v>
      </c>
    </row>
    <row r="144" spans="8:8" x14ac:dyDescent="0.2">
      <c r="H144" s="127">
        <f t="shared" si="6"/>
        <v>0</v>
      </c>
    </row>
    <row r="145" spans="1:8" x14ac:dyDescent="0.2">
      <c r="H145" s="127">
        <f t="shared" si="6"/>
        <v>0</v>
      </c>
    </row>
    <row r="146" spans="1:8" x14ac:dyDescent="0.2">
      <c r="H146" s="127">
        <f t="shared" si="6"/>
        <v>0</v>
      </c>
    </row>
    <row r="147" spans="1:8" x14ac:dyDescent="0.2">
      <c r="H147" s="127">
        <f t="shared" si="6"/>
        <v>0</v>
      </c>
    </row>
    <row r="148" spans="1:8" x14ac:dyDescent="0.2">
      <c r="H148" s="127">
        <f t="shared" si="6"/>
        <v>0</v>
      </c>
    </row>
    <row r="149" spans="1:8" x14ac:dyDescent="0.2">
      <c r="H149" s="127">
        <f t="shared" si="6"/>
        <v>0</v>
      </c>
    </row>
    <row r="150" spans="1:8" x14ac:dyDescent="0.2">
      <c r="H150" s="127">
        <f t="shared" si="6"/>
        <v>0</v>
      </c>
    </row>
    <row r="151" spans="1:8" x14ac:dyDescent="0.2">
      <c r="H151" s="127">
        <f t="shared" si="6"/>
        <v>0</v>
      </c>
    </row>
    <row r="152" spans="1:8" x14ac:dyDescent="0.2">
      <c r="H152" s="127">
        <f t="shared" si="6"/>
        <v>0</v>
      </c>
    </row>
    <row r="153" spans="1:8" x14ac:dyDescent="0.2">
      <c r="H153" s="127">
        <f t="shared" si="6"/>
        <v>0</v>
      </c>
    </row>
    <row r="154" spans="1:8" x14ac:dyDescent="0.2">
      <c r="H154" s="127">
        <f t="shared" si="6"/>
        <v>0</v>
      </c>
    </row>
    <row r="155" spans="1:8" x14ac:dyDescent="0.2">
      <c r="H155" s="127">
        <f t="shared" si="6"/>
        <v>0</v>
      </c>
    </row>
    <row r="156" spans="1:8" x14ac:dyDescent="0.2">
      <c r="H156" s="127">
        <f t="shared" si="6"/>
        <v>0</v>
      </c>
    </row>
    <row r="157" spans="1:8" x14ac:dyDescent="0.2">
      <c r="A157" s="141"/>
      <c r="H157" s="127">
        <f t="shared" si="6"/>
        <v>0</v>
      </c>
    </row>
    <row r="158" spans="1:8" x14ac:dyDescent="0.2">
      <c r="H158" s="127">
        <f t="shared" si="6"/>
        <v>0</v>
      </c>
    </row>
    <row r="159" spans="1:8" x14ac:dyDescent="0.2">
      <c r="H159" s="127">
        <f t="shared" si="6"/>
        <v>0</v>
      </c>
    </row>
    <row r="160" spans="1:8" x14ac:dyDescent="0.2">
      <c r="H160" s="127">
        <f t="shared" si="6"/>
        <v>0</v>
      </c>
    </row>
    <row r="161" spans="8:8" x14ac:dyDescent="0.2">
      <c r="H161" s="127">
        <f t="shared" si="6"/>
        <v>0</v>
      </c>
    </row>
    <row r="162" spans="8:8" x14ac:dyDescent="0.2">
      <c r="H162" s="127">
        <f t="shared" si="6"/>
        <v>0</v>
      </c>
    </row>
    <row r="163" spans="8:8" x14ac:dyDescent="0.2">
      <c r="H163" s="127">
        <f t="shared" si="6"/>
        <v>0</v>
      </c>
    </row>
    <row r="164" spans="8:8" x14ac:dyDescent="0.2">
      <c r="H164" s="127">
        <f t="shared" si="6"/>
        <v>0</v>
      </c>
    </row>
    <row r="165" spans="8:8" x14ac:dyDescent="0.2">
      <c r="H165" s="127">
        <f t="shared" si="6"/>
        <v>0</v>
      </c>
    </row>
    <row r="166" spans="8:8" x14ac:dyDescent="0.2">
      <c r="H166" s="127">
        <f t="shared" si="6"/>
        <v>0</v>
      </c>
    </row>
    <row r="167" spans="8:8" x14ac:dyDescent="0.2">
      <c r="H167" s="127">
        <f t="shared" si="6"/>
        <v>0</v>
      </c>
    </row>
    <row r="168" spans="8:8" x14ac:dyDescent="0.2">
      <c r="H168" s="127">
        <f t="shared" si="6"/>
        <v>0</v>
      </c>
    </row>
    <row r="169" spans="8:8" x14ac:dyDescent="0.2">
      <c r="H169" s="127">
        <f t="shared" si="6"/>
        <v>0</v>
      </c>
    </row>
    <row r="170" spans="8:8" x14ac:dyDescent="0.2">
      <c r="H170" s="127">
        <f t="shared" si="6"/>
        <v>0</v>
      </c>
    </row>
    <row r="171" spans="8:8" x14ac:dyDescent="0.2">
      <c r="H171" s="127">
        <f t="shared" si="6"/>
        <v>0</v>
      </c>
    </row>
    <row r="172" spans="8:8" x14ac:dyDescent="0.2">
      <c r="H172" s="127">
        <f t="shared" si="6"/>
        <v>0</v>
      </c>
    </row>
    <row r="173" spans="8:8" x14ac:dyDescent="0.2">
      <c r="H173" s="127">
        <f t="shared" si="6"/>
        <v>0</v>
      </c>
    </row>
    <row r="174" spans="8:8" x14ac:dyDescent="0.2">
      <c r="H174" s="127">
        <f t="shared" si="6"/>
        <v>0</v>
      </c>
    </row>
    <row r="175" spans="8:8" x14ac:dyDescent="0.2">
      <c r="H175" s="127">
        <f t="shared" si="6"/>
        <v>0</v>
      </c>
    </row>
    <row r="176" spans="8:8" x14ac:dyDescent="0.2">
      <c r="H176" s="127">
        <f t="shared" si="6"/>
        <v>0</v>
      </c>
    </row>
    <row r="177" spans="8:8" x14ac:dyDescent="0.2">
      <c r="H177" s="127">
        <f t="shared" si="6"/>
        <v>0</v>
      </c>
    </row>
    <row r="178" spans="8:8" x14ac:dyDescent="0.2">
      <c r="H178" s="127">
        <f t="shared" si="6"/>
        <v>0</v>
      </c>
    </row>
    <row r="179" spans="8:8" x14ac:dyDescent="0.2">
      <c r="H179" s="127">
        <f t="shared" si="6"/>
        <v>0</v>
      </c>
    </row>
    <row r="180" spans="8:8" x14ac:dyDescent="0.2">
      <c r="H180" s="127">
        <f t="shared" si="6"/>
        <v>0</v>
      </c>
    </row>
    <row r="181" spans="8:8" x14ac:dyDescent="0.2">
      <c r="H181" s="127">
        <f t="shared" si="6"/>
        <v>0</v>
      </c>
    </row>
    <row r="182" spans="8:8" x14ac:dyDescent="0.2">
      <c r="H182" s="127">
        <f t="shared" si="6"/>
        <v>0</v>
      </c>
    </row>
    <row r="183" spans="8:8" x14ac:dyDescent="0.2">
      <c r="H183" s="127">
        <f t="shared" si="6"/>
        <v>0</v>
      </c>
    </row>
    <row r="184" spans="8:8" x14ac:dyDescent="0.2">
      <c r="H184" s="127">
        <f t="shared" si="6"/>
        <v>0</v>
      </c>
    </row>
    <row r="185" spans="8:8" x14ac:dyDescent="0.2">
      <c r="H185" s="127">
        <f t="shared" si="6"/>
        <v>0</v>
      </c>
    </row>
    <row r="186" spans="8:8" x14ac:dyDescent="0.2">
      <c r="H186" s="127">
        <f t="shared" si="6"/>
        <v>0</v>
      </c>
    </row>
    <row r="187" spans="8:8" x14ac:dyDescent="0.2">
      <c r="H187" s="127">
        <f t="shared" si="6"/>
        <v>0</v>
      </c>
    </row>
    <row r="188" spans="8:8" x14ac:dyDescent="0.2">
      <c r="H188" s="127">
        <f t="shared" si="6"/>
        <v>0</v>
      </c>
    </row>
    <row r="189" spans="8:8" x14ac:dyDescent="0.2">
      <c r="H189" s="127">
        <f t="shared" si="6"/>
        <v>0</v>
      </c>
    </row>
    <row r="190" spans="8:8" x14ac:dyDescent="0.2">
      <c r="H190" s="127">
        <f t="shared" si="6"/>
        <v>0</v>
      </c>
    </row>
    <row r="191" spans="8:8" x14ac:dyDescent="0.2">
      <c r="H191" s="127">
        <f t="shared" si="6"/>
        <v>0</v>
      </c>
    </row>
    <row r="192" spans="8:8" x14ac:dyDescent="0.2">
      <c r="H192" s="127">
        <f t="shared" si="6"/>
        <v>0</v>
      </c>
    </row>
    <row r="193" spans="8:8" x14ac:dyDescent="0.2">
      <c r="H193" s="127">
        <f t="shared" si="6"/>
        <v>0</v>
      </c>
    </row>
    <row r="194" spans="8:8" x14ac:dyDescent="0.2">
      <c r="H194" s="127">
        <f t="shared" si="6"/>
        <v>0</v>
      </c>
    </row>
    <row r="195" spans="8:8" x14ac:dyDescent="0.2">
      <c r="H195" s="127">
        <f t="shared" si="6"/>
        <v>0</v>
      </c>
    </row>
    <row r="196" spans="8:8" x14ac:dyDescent="0.2">
      <c r="H196" s="127">
        <f t="shared" si="6"/>
        <v>0</v>
      </c>
    </row>
    <row r="197" spans="8:8" x14ac:dyDescent="0.2">
      <c r="H197" s="127">
        <f t="shared" si="6"/>
        <v>0</v>
      </c>
    </row>
    <row r="198" spans="8:8" x14ac:dyDescent="0.2">
      <c r="H198" s="127">
        <f t="shared" si="6"/>
        <v>0</v>
      </c>
    </row>
    <row r="199" spans="8:8" x14ac:dyDescent="0.2">
      <c r="H199" s="127">
        <f t="shared" si="6"/>
        <v>0</v>
      </c>
    </row>
    <row r="200" spans="8:8" x14ac:dyDescent="0.2">
      <c r="H200" s="127">
        <f t="shared" si="6"/>
        <v>0</v>
      </c>
    </row>
    <row r="201" spans="8:8" x14ac:dyDescent="0.2">
      <c r="H201" s="127">
        <f t="shared" si="6"/>
        <v>0</v>
      </c>
    </row>
    <row r="202" spans="8:8" x14ac:dyDescent="0.2">
      <c r="H202" s="127">
        <f t="shared" si="6"/>
        <v>0</v>
      </c>
    </row>
    <row r="203" spans="8:8" x14ac:dyDescent="0.2">
      <c r="H203" s="127">
        <f t="shared" si="6"/>
        <v>0</v>
      </c>
    </row>
    <row r="204" spans="8:8" x14ac:dyDescent="0.2">
      <c r="H204" s="127">
        <f t="shared" si="6"/>
        <v>0</v>
      </c>
    </row>
    <row r="205" spans="8:8" x14ac:dyDescent="0.2">
      <c r="H205" s="127">
        <f t="shared" si="6"/>
        <v>0</v>
      </c>
    </row>
    <row r="206" spans="8:8" x14ac:dyDescent="0.2">
      <c r="H206" s="127">
        <f t="shared" ref="H206:H269" si="7">SUM(F206:G206)</f>
        <v>0</v>
      </c>
    </row>
    <row r="207" spans="8:8" x14ac:dyDescent="0.2">
      <c r="H207" s="127">
        <f t="shared" si="7"/>
        <v>0</v>
      </c>
    </row>
    <row r="208" spans="8:8" x14ac:dyDescent="0.2">
      <c r="H208" s="127">
        <f t="shared" si="7"/>
        <v>0</v>
      </c>
    </row>
    <row r="209" spans="8:8" x14ac:dyDescent="0.2">
      <c r="H209" s="127">
        <f t="shared" si="7"/>
        <v>0</v>
      </c>
    </row>
    <row r="210" spans="8:8" x14ac:dyDescent="0.2">
      <c r="H210" s="127">
        <f t="shared" si="7"/>
        <v>0</v>
      </c>
    </row>
    <row r="211" spans="8:8" x14ac:dyDescent="0.2">
      <c r="H211" s="127">
        <f t="shared" si="7"/>
        <v>0</v>
      </c>
    </row>
    <row r="212" spans="8:8" x14ac:dyDescent="0.2">
      <c r="H212" s="127">
        <f t="shared" si="7"/>
        <v>0</v>
      </c>
    </row>
    <row r="213" spans="8:8" x14ac:dyDescent="0.2">
      <c r="H213" s="127">
        <f t="shared" si="7"/>
        <v>0</v>
      </c>
    </row>
    <row r="214" spans="8:8" x14ac:dyDescent="0.2">
      <c r="H214" s="127">
        <f t="shared" si="7"/>
        <v>0</v>
      </c>
    </row>
    <row r="215" spans="8:8" x14ac:dyDescent="0.2">
      <c r="H215" s="127">
        <f t="shared" si="7"/>
        <v>0</v>
      </c>
    </row>
    <row r="216" spans="8:8" x14ac:dyDescent="0.2">
      <c r="H216" s="127">
        <f t="shared" si="7"/>
        <v>0</v>
      </c>
    </row>
    <row r="217" spans="8:8" x14ac:dyDescent="0.2">
      <c r="H217" s="127">
        <f t="shared" si="7"/>
        <v>0</v>
      </c>
    </row>
    <row r="218" spans="8:8" x14ac:dyDescent="0.2">
      <c r="H218" s="127">
        <f t="shared" si="7"/>
        <v>0</v>
      </c>
    </row>
    <row r="219" spans="8:8" x14ac:dyDescent="0.2">
      <c r="H219" s="127">
        <f t="shared" si="7"/>
        <v>0</v>
      </c>
    </row>
    <row r="220" spans="8:8" x14ac:dyDescent="0.2">
      <c r="H220" s="127">
        <f t="shared" si="7"/>
        <v>0</v>
      </c>
    </row>
    <row r="221" spans="8:8" x14ac:dyDescent="0.2">
      <c r="H221" s="127">
        <f t="shared" si="7"/>
        <v>0</v>
      </c>
    </row>
    <row r="222" spans="8:8" x14ac:dyDescent="0.2">
      <c r="H222" s="127">
        <f t="shared" si="7"/>
        <v>0</v>
      </c>
    </row>
    <row r="223" spans="8:8" x14ac:dyDescent="0.2">
      <c r="H223" s="127">
        <f t="shared" si="7"/>
        <v>0</v>
      </c>
    </row>
    <row r="224" spans="8:8" x14ac:dyDescent="0.2">
      <c r="H224" s="127">
        <f t="shared" si="7"/>
        <v>0</v>
      </c>
    </row>
    <row r="225" spans="8:8" x14ac:dyDescent="0.2">
      <c r="H225" s="127">
        <f t="shared" si="7"/>
        <v>0</v>
      </c>
    </row>
    <row r="226" spans="8:8" x14ac:dyDescent="0.2">
      <c r="H226" s="127">
        <f t="shared" si="7"/>
        <v>0</v>
      </c>
    </row>
    <row r="227" spans="8:8" x14ac:dyDescent="0.2">
      <c r="H227" s="127">
        <f t="shared" si="7"/>
        <v>0</v>
      </c>
    </row>
    <row r="228" spans="8:8" x14ac:dyDescent="0.2">
      <c r="H228" s="127">
        <f t="shared" si="7"/>
        <v>0</v>
      </c>
    </row>
    <row r="229" spans="8:8" x14ac:dyDescent="0.2">
      <c r="H229" s="127">
        <f t="shared" si="7"/>
        <v>0</v>
      </c>
    </row>
    <row r="230" spans="8:8" x14ac:dyDescent="0.2">
      <c r="H230" s="127">
        <f t="shared" si="7"/>
        <v>0</v>
      </c>
    </row>
    <row r="231" spans="8:8" x14ac:dyDescent="0.2">
      <c r="H231" s="127">
        <f t="shared" si="7"/>
        <v>0</v>
      </c>
    </row>
    <row r="232" spans="8:8" x14ac:dyDescent="0.2">
      <c r="H232" s="127">
        <f t="shared" si="7"/>
        <v>0</v>
      </c>
    </row>
    <row r="233" spans="8:8" x14ac:dyDescent="0.2">
      <c r="H233" s="127">
        <f t="shared" si="7"/>
        <v>0</v>
      </c>
    </row>
    <row r="234" spans="8:8" x14ac:dyDescent="0.2">
      <c r="H234" s="127">
        <f t="shared" si="7"/>
        <v>0</v>
      </c>
    </row>
    <row r="235" spans="8:8" x14ac:dyDescent="0.2">
      <c r="H235" s="127">
        <f t="shared" si="7"/>
        <v>0</v>
      </c>
    </row>
    <row r="236" spans="8:8" x14ac:dyDescent="0.2">
      <c r="H236" s="127">
        <f t="shared" si="7"/>
        <v>0</v>
      </c>
    </row>
    <row r="237" spans="8:8" x14ac:dyDescent="0.2">
      <c r="H237" s="127">
        <f t="shared" si="7"/>
        <v>0</v>
      </c>
    </row>
    <row r="238" spans="8:8" x14ac:dyDescent="0.2">
      <c r="H238" s="127">
        <f t="shared" si="7"/>
        <v>0</v>
      </c>
    </row>
    <row r="239" spans="8:8" x14ac:dyDescent="0.2">
      <c r="H239" s="127">
        <f t="shared" si="7"/>
        <v>0</v>
      </c>
    </row>
    <row r="240" spans="8:8" x14ac:dyDescent="0.2">
      <c r="H240" s="127">
        <f t="shared" si="7"/>
        <v>0</v>
      </c>
    </row>
    <row r="241" spans="8:8" x14ac:dyDescent="0.2">
      <c r="H241" s="127">
        <f t="shared" si="7"/>
        <v>0</v>
      </c>
    </row>
    <row r="242" spans="8:8" x14ac:dyDescent="0.2">
      <c r="H242" s="127">
        <f t="shared" si="7"/>
        <v>0</v>
      </c>
    </row>
    <row r="243" spans="8:8" x14ac:dyDescent="0.2">
      <c r="H243" s="127">
        <f t="shared" si="7"/>
        <v>0</v>
      </c>
    </row>
    <row r="244" spans="8:8" x14ac:dyDescent="0.2">
      <c r="H244" s="127">
        <f t="shared" si="7"/>
        <v>0</v>
      </c>
    </row>
    <row r="245" spans="8:8" x14ac:dyDescent="0.2">
      <c r="H245" s="127">
        <f t="shared" si="7"/>
        <v>0</v>
      </c>
    </row>
    <row r="246" spans="8:8" x14ac:dyDescent="0.2">
      <c r="H246" s="127">
        <f t="shared" si="7"/>
        <v>0</v>
      </c>
    </row>
    <row r="247" spans="8:8" x14ac:dyDescent="0.2">
      <c r="H247" s="127">
        <f t="shared" si="7"/>
        <v>0</v>
      </c>
    </row>
    <row r="248" spans="8:8" x14ac:dyDescent="0.2">
      <c r="H248" s="127">
        <f t="shared" si="7"/>
        <v>0</v>
      </c>
    </row>
    <row r="249" spans="8:8" x14ac:dyDescent="0.2">
      <c r="H249" s="127">
        <f t="shared" si="7"/>
        <v>0</v>
      </c>
    </row>
    <row r="250" spans="8:8" x14ac:dyDescent="0.2">
      <c r="H250" s="127">
        <f t="shared" si="7"/>
        <v>0</v>
      </c>
    </row>
    <row r="251" spans="8:8" x14ac:dyDescent="0.2">
      <c r="H251" s="127">
        <f t="shared" si="7"/>
        <v>0</v>
      </c>
    </row>
    <row r="252" spans="8:8" x14ac:dyDescent="0.2">
      <c r="H252" s="127">
        <f t="shared" si="7"/>
        <v>0</v>
      </c>
    </row>
    <row r="253" spans="8:8" x14ac:dyDescent="0.2">
      <c r="H253" s="127">
        <f t="shared" si="7"/>
        <v>0</v>
      </c>
    </row>
    <row r="254" spans="8:8" x14ac:dyDescent="0.2">
      <c r="H254" s="127">
        <f t="shared" si="7"/>
        <v>0</v>
      </c>
    </row>
    <row r="255" spans="8:8" x14ac:dyDescent="0.2">
      <c r="H255" s="127">
        <f t="shared" si="7"/>
        <v>0</v>
      </c>
    </row>
    <row r="256" spans="8:8" x14ac:dyDescent="0.2">
      <c r="H256" s="127">
        <f t="shared" si="7"/>
        <v>0</v>
      </c>
    </row>
    <row r="257" spans="8:8" x14ac:dyDescent="0.2">
      <c r="H257" s="127">
        <f t="shared" si="7"/>
        <v>0</v>
      </c>
    </row>
    <row r="258" spans="8:8" x14ac:dyDescent="0.2">
      <c r="H258" s="127">
        <f t="shared" si="7"/>
        <v>0</v>
      </c>
    </row>
    <row r="259" spans="8:8" x14ac:dyDescent="0.2">
      <c r="H259" s="127">
        <f t="shared" si="7"/>
        <v>0</v>
      </c>
    </row>
    <row r="260" spans="8:8" x14ac:dyDescent="0.2">
      <c r="H260" s="127">
        <f t="shared" si="7"/>
        <v>0</v>
      </c>
    </row>
    <row r="261" spans="8:8" x14ac:dyDescent="0.2">
      <c r="H261" s="127">
        <f t="shared" si="7"/>
        <v>0</v>
      </c>
    </row>
    <row r="262" spans="8:8" x14ac:dyDescent="0.2">
      <c r="H262" s="127">
        <f t="shared" si="7"/>
        <v>0</v>
      </c>
    </row>
    <row r="263" spans="8:8" x14ac:dyDescent="0.2">
      <c r="H263" s="127">
        <f t="shared" si="7"/>
        <v>0</v>
      </c>
    </row>
    <row r="264" spans="8:8" x14ac:dyDescent="0.2">
      <c r="H264" s="127">
        <f t="shared" si="7"/>
        <v>0</v>
      </c>
    </row>
    <row r="265" spans="8:8" x14ac:dyDescent="0.2">
      <c r="H265" s="127">
        <f t="shared" si="7"/>
        <v>0</v>
      </c>
    </row>
    <row r="266" spans="8:8" x14ac:dyDescent="0.2">
      <c r="H266" s="127">
        <f t="shared" si="7"/>
        <v>0</v>
      </c>
    </row>
    <row r="267" spans="8:8" x14ac:dyDescent="0.2">
      <c r="H267" s="127">
        <f t="shared" si="7"/>
        <v>0</v>
      </c>
    </row>
    <row r="268" spans="8:8" x14ac:dyDescent="0.2">
      <c r="H268" s="127">
        <f t="shared" si="7"/>
        <v>0</v>
      </c>
    </row>
    <row r="269" spans="8:8" x14ac:dyDescent="0.2">
      <c r="H269" s="127">
        <f t="shared" si="7"/>
        <v>0</v>
      </c>
    </row>
    <row r="270" spans="8:8" x14ac:dyDescent="0.2">
      <c r="H270" s="127">
        <f t="shared" ref="H270:H333" si="8">SUM(F270:G270)</f>
        <v>0</v>
      </c>
    </row>
    <row r="271" spans="8:8" x14ac:dyDescent="0.2">
      <c r="H271" s="127">
        <f t="shared" si="8"/>
        <v>0</v>
      </c>
    </row>
    <row r="272" spans="8:8" x14ac:dyDescent="0.2">
      <c r="H272" s="127">
        <f t="shared" si="8"/>
        <v>0</v>
      </c>
    </row>
    <row r="273" spans="8:8" x14ac:dyDescent="0.2">
      <c r="H273" s="127">
        <f t="shared" si="8"/>
        <v>0</v>
      </c>
    </row>
    <row r="274" spans="8:8" x14ac:dyDescent="0.2">
      <c r="H274" s="127">
        <f t="shared" si="8"/>
        <v>0</v>
      </c>
    </row>
    <row r="275" spans="8:8" x14ac:dyDescent="0.2">
      <c r="H275" s="127">
        <f t="shared" si="8"/>
        <v>0</v>
      </c>
    </row>
    <row r="276" spans="8:8" x14ac:dyDescent="0.2">
      <c r="H276" s="127">
        <f t="shared" si="8"/>
        <v>0</v>
      </c>
    </row>
    <row r="277" spans="8:8" x14ac:dyDescent="0.2">
      <c r="H277" s="127">
        <f t="shared" si="8"/>
        <v>0</v>
      </c>
    </row>
    <row r="278" spans="8:8" x14ac:dyDescent="0.2">
      <c r="H278" s="127">
        <f t="shared" si="8"/>
        <v>0</v>
      </c>
    </row>
    <row r="279" spans="8:8" x14ac:dyDescent="0.2">
      <c r="H279" s="127">
        <f t="shared" si="8"/>
        <v>0</v>
      </c>
    </row>
    <row r="280" spans="8:8" x14ac:dyDescent="0.2">
      <c r="H280" s="127">
        <f t="shared" si="8"/>
        <v>0</v>
      </c>
    </row>
    <row r="281" spans="8:8" x14ac:dyDescent="0.2">
      <c r="H281" s="127">
        <f t="shared" si="8"/>
        <v>0</v>
      </c>
    </row>
    <row r="282" spans="8:8" x14ac:dyDescent="0.2">
      <c r="H282" s="127">
        <f t="shared" si="8"/>
        <v>0</v>
      </c>
    </row>
    <row r="283" spans="8:8" x14ac:dyDescent="0.2">
      <c r="H283" s="127">
        <f t="shared" si="8"/>
        <v>0</v>
      </c>
    </row>
    <row r="284" spans="8:8" x14ac:dyDescent="0.2">
      <c r="H284" s="127">
        <f t="shared" si="8"/>
        <v>0</v>
      </c>
    </row>
    <row r="285" spans="8:8" x14ac:dyDescent="0.2">
      <c r="H285" s="127">
        <f t="shared" si="8"/>
        <v>0</v>
      </c>
    </row>
    <row r="286" spans="8:8" x14ac:dyDescent="0.2">
      <c r="H286" s="127">
        <f t="shared" si="8"/>
        <v>0</v>
      </c>
    </row>
    <row r="287" spans="8:8" x14ac:dyDescent="0.2">
      <c r="H287" s="127">
        <f t="shared" si="8"/>
        <v>0</v>
      </c>
    </row>
    <row r="288" spans="8:8" x14ac:dyDescent="0.2">
      <c r="H288" s="127">
        <f t="shared" si="8"/>
        <v>0</v>
      </c>
    </row>
    <row r="289" spans="8:8" x14ac:dyDescent="0.2">
      <c r="H289" s="127">
        <f t="shared" si="8"/>
        <v>0</v>
      </c>
    </row>
    <row r="290" spans="8:8" x14ac:dyDescent="0.2">
      <c r="H290" s="127">
        <f t="shared" si="8"/>
        <v>0</v>
      </c>
    </row>
    <row r="291" spans="8:8" x14ac:dyDescent="0.2">
      <c r="H291" s="127">
        <f t="shared" si="8"/>
        <v>0</v>
      </c>
    </row>
    <row r="292" spans="8:8" x14ac:dyDescent="0.2">
      <c r="H292" s="127">
        <f t="shared" si="8"/>
        <v>0</v>
      </c>
    </row>
    <row r="293" spans="8:8" x14ac:dyDescent="0.2">
      <c r="H293" s="127">
        <f t="shared" si="8"/>
        <v>0</v>
      </c>
    </row>
    <row r="294" spans="8:8" x14ac:dyDescent="0.2">
      <c r="H294" s="127">
        <f t="shared" si="8"/>
        <v>0</v>
      </c>
    </row>
    <row r="295" spans="8:8" x14ac:dyDescent="0.2">
      <c r="H295" s="127">
        <f t="shared" si="8"/>
        <v>0</v>
      </c>
    </row>
    <row r="296" spans="8:8" x14ac:dyDescent="0.2">
      <c r="H296" s="127">
        <f t="shared" si="8"/>
        <v>0</v>
      </c>
    </row>
    <row r="297" spans="8:8" x14ac:dyDescent="0.2">
      <c r="H297" s="127">
        <f t="shared" si="8"/>
        <v>0</v>
      </c>
    </row>
    <row r="298" spans="8:8" x14ac:dyDescent="0.2">
      <c r="H298" s="127">
        <f t="shared" si="8"/>
        <v>0</v>
      </c>
    </row>
    <row r="299" spans="8:8" x14ac:dyDescent="0.2">
      <c r="H299" s="127">
        <f t="shared" si="8"/>
        <v>0</v>
      </c>
    </row>
    <row r="300" spans="8:8" x14ac:dyDescent="0.2">
      <c r="H300" s="127">
        <f t="shared" si="8"/>
        <v>0</v>
      </c>
    </row>
    <row r="301" spans="8:8" x14ac:dyDescent="0.2">
      <c r="H301" s="127">
        <f t="shared" si="8"/>
        <v>0</v>
      </c>
    </row>
    <row r="302" spans="8:8" x14ac:dyDescent="0.2">
      <c r="H302" s="127">
        <f t="shared" si="8"/>
        <v>0</v>
      </c>
    </row>
    <row r="303" spans="8:8" x14ac:dyDescent="0.2">
      <c r="H303" s="127">
        <f t="shared" si="8"/>
        <v>0</v>
      </c>
    </row>
    <row r="304" spans="8:8" x14ac:dyDescent="0.2">
      <c r="H304" s="127">
        <f t="shared" si="8"/>
        <v>0</v>
      </c>
    </row>
    <row r="305" spans="8:8" x14ac:dyDescent="0.2">
      <c r="H305" s="127">
        <f t="shared" si="8"/>
        <v>0</v>
      </c>
    </row>
    <row r="306" spans="8:8" x14ac:dyDescent="0.2">
      <c r="H306" s="127">
        <f t="shared" si="8"/>
        <v>0</v>
      </c>
    </row>
    <row r="307" spans="8:8" x14ac:dyDescent="0.2">
      <c r="H307" s="127">
        <f t="shared" si="8"/>
        <v>0</v>
      </c>
    </row>
    <row r="308" spans="8:8" x14ac:dyDescent="0.2">
      <c r="H308" s="127">
        <f t="shared" si="8"/>
        <v>0</v>
      </c>
    </row>
    <row r="309" spans="8:8" x14ac:dyDescent="0.2">
      <c r="H309" s="127">
        <f t="shared" si="8"/>
        <v>0</v>
      </c>
    </row>
    <row r="310" spans="8:8" x14ac:dyDescent="0.2">
      <c r="H310" s="127">
        <f t="shared" si="8"/>
        <v>0</v>
      </c>
    </row>
    <row r="311" spans="8:8" x14ac:dyDescent="0.2">
      <c r="H311" s="127">
        <f t="shared" si="8"/>
        <v>0</v>
      </c>
    </row>
    <row r="312" spans="8:8" x14ac:dyDescent="0.2">
      <c r="H312" s="127">
        <f t="shared" si="8"/>
        <v>0</v>
      </c>
    </row>
    <row r="313" spans="8:8" x14ac:dyDescent="0.2">
      <c r="H313" s="127">
        <f t="shared" si="8"/>
        <v>0</v>
      </c>
    </row>
    <row r="314" spans="8:8" x14ac:dyDescent="0.2">
      <c r="H314" s="127">
        <f t="shared" si="8"/>
        <v>0</v>
      </c>
    </row>
    <row r="315" spans="8:8" x14ac:dyDescent="0.2">
      <c r="H315" s="127">
        <f t="shared" si="8"/>
        <v>0</v>
      </c>
    </row>
    <row r="316" spans="8:8" x14ac:dyDescent="0.2">
      <c r="H316" s="127">
        <f t="shared" si="8"/>
        <v>0</v>
      </c>
    </row>
    <row r="317" spans="8:8" x14ac:dyDescent="0.2">
      <c r="H317" s="127">
        <f t="shared" si="8"/>
        <v>0</v>
      </c>
    </row>
    <row r="318" spans="8:8" x14ac:dyDescent="0.2">
      <c r="H318" s="127">
        <f t="shared" si="8"/>
        <v>0</v>
      </c>
    </row>
    <row r="319" spans="8:8" x14ac:dyDescent="0.2">
      <c r="H319" s="127">
        <f t="shared" si="8"/>
        <v>0</v>
      </c>
    </row>
    <row r="320" spans="8:8" x14ac:dyDescent="0.2">
      <c r="H320" s="127">
        <f t="shared" si="8"/>
        <v>0</v>
      </c>
    </row>
    <row r="321" spans="8:8" x14ac:dyDescent="0.2">
      <c r="H321" s="127">
        <f t="shared" si="8"/>
        <v>0</v>
      </c>
    </row>
    <row r="322" spans="8:8" x14ac:dyDescent="0.2">
      <c r="H322" s="127">
        <f t="shared" si="8"/>
        <v>0</v>
      </c>
    </row>
    <row r="323" spans="8:8" x14ac:dyDescent="0.2">
      <c r="H323" s="127">
        <f t="shared" si="8"/>
        <v>0</v>
      </c>
    </row>
    <row r="324" spans="8:8" x14ac:dyDescent="0.2">
      <c r="H324" s="127">
        <f t="shared" si="8"/>
        <v>0</v>
      </c>
    </row>
    <row r="325" spans="8:8" x14ac:dyDescent="0.2">
      <c r="H325" s="127">
        <f t="shared" si="8"/>
        <v>0</v>
      </c>
    </row>
    <row r="326" spans="8:8" x14ac:dyDescent="0.2">
      <c r="H326" s="127">
        <f t="shared" si="8"/>
        <v>0</v>
      </c>
    </row>
    <row r="327" spans="8:8" x14ac:dyDescent="0.2">
      <c r="H327" s="127">
        <f t="shared" si="8"/>
        <v>0</v>
      </c>
    </row>
    <row r="328" spans="8:8" x14ac:dyDescent="0.2">
      <c r="H328" s="127">
        <f t="shared" si="8"/>
        <v>0</v>
      </c>
    </row>
    <row r="329" spans="8:8" x14ac:dyDescent="0.2">
      <c r="H329" s="127">
        <f t="shared" si="8"/>
        <v>0</v>
      </c>
    </row>
    <row r="330" spans="8:8" x14ac:dyDescent="0.2">
      <c r="H330" s="127">
        <f t="shared" si="8"/>
        <v>0</v>
      </c>
    </row>
    <row r="331" spans="8:8" x14ac:dyDescent="0.2">
      <c r="H331" s="127">
        <f t="shared" si="8"/>
        <v>0</v>
      </c>
    </row>
    <row r="332" spans="8:8" x14ac:dyDescent="0.2">
      <c r="H332" s="127">
        <f t="shared" si="8"/>
        <v>0</v>
      </c>
    </row>
    <row r="333" spans="8:8" x14ac:dyDescent="0.2">
      <c r="H333" s="127">
        <f t="shared" si="8"/>
        <v>0</v>
      </c>
    </row>
    <row r="334" spans="8:8" x14ac:dyDescent="0.2">
      <c r="H334" s="127">
        <f t="shared" ref="H334:H369" si="9">SUM(F334:G334)</f>
        <v>0</v>
      </c>
    </row>
    <row r="335" spans="8:8" x14ac:dyDescent="0.2">
      <c r="H335" s="127">
        <f t="shared" si="9"/>
        <v>0</v>
      </c>
    </row>
    <row r="336" spans="8:8" x14ac:dyDescent="0.2">
      <c r="H336" s="127">
        <f t="shared" si="9"/>
        <v>0</v>
      </c>
    </row>
    <row r="337" spans="8:8" x14ac:dyDescent="0.2">
      <c r="H337" s="127">
        <f t="shared" si="9"/>
        <v>0</v>
      </c>
    </row>
    <row r="338" spans="8:8" x14ac:dyDescent="0.2">
      <c r="H338" s="127">
        <f t="shared" si="9"/>
        <v>0</v>
      </c>
    </row>
    <row r="339" spans="8:8" x14ac:dyDescent="0.2">
      <c r="H339" s="127">
        <f t="shared" si="9"/>
        <v>0</v>
      </c>
    </row>
    <row r="340" spans="8:8" x14ac:dyDescent="0.2">
      <c r="H340" s="127">
        <f t="shared" si="9"/>
        <v>0</v>
      </c>
    </row>
    <row r="341" spans="8:8" x14ac:dyDescent="0.2">
      <c r="H341" s="127">
        <f t="shared" si="9"/>
        <v>0</v>
      </c>
    </row>
    <row r="342" spans="8:8" x14ac:dyDescent="0.2">
      <c r="H342" s="127">
        <f t="shared" si="9"/>
        <v>0</v>
      </c>
    </row>
    <row r="343" spans="8:8" x14ac:dyDescent="0.2">
      <c r="H343" s="127">
        <f t="shared" si="9"/>
        <v>0</v>
      </c>
    </row>
    <row r="344" spans="8:8" x14ac:dyDescent="0.2">
      <c r="H344" s="127">
        <f t="shared" si="9"/>
        <v>0</v>
      </c>
    </row>
    <row r="345" spans="8:8" x14ac:dyDescent="0.2">
      <c r="H345" s="127">
        <f t="shared" si="9"/>
        <v>0</v>
      </c>
    </row>
    <row r="346" spans="8:8" x14ac:dyDescent="0.2">
      <c r="H346" s="127">
        <f t="shared" si="9"/>
        <v>0</v>
      </c>
    </row>
    <row r="347" spans="8:8" x14ac:dyDescent="0.2">
      <c r="H347" s="127">
        <f t="shared" si="9"/>
        <v>0</v>
      </c>
    </row>
    <row r="348" spans="8:8" x14ac:dyDescent="0.2">
      <c r="H348" s="127">
        <f t="shared" si="9"/>
        <v>0</v>
      </c>
    </row>
    <row r="349" spans="8:8" x14ac:dyDescent="0.2">
      <c r="H349" s="127">
        <f t="shared" si="9"/>
        <v>0</v>
      </c>
    </row>
    <row r="350" spans="8:8" x14ac:dyDescent="0.2">
      <c r="H350" s="127">
        <f t="shared" si="9"/>
        <v>0</v>
      </c>
    </row>
    <row r="351" spans="8:8" x14ac:dyDescent="0.2">
      <c r="H351" s="127">
        <f t="shared" si="9"/>
        <v>0</v>
      </c>
    </row>
    <row r="352" spans="8:8" x14ac:dyDescent="0.2">
      <c r="H352" s="127">
        <f t="shared" si="9"/>
        <v>0</v>
      </c>
    </row>
    <row r="353" spans="8:8" x14ac:dyDescent="0.2">
      <c r="H353" s="127">
        <f t="shared" si="9"/>
        <v>0</v>
      </c>
    </row>
    <row r="354" spans="8:8" x14ac:dyDescent="0.2">
      <c r="H354" s="127">
        <f t="shared" si="9"/>
        <v>0</v>
      </c>
    </row>
    <row r="355" spans="8:8" x14ac:dyDescent="0.2">
      <c r="H355" s="127">
        <f t="shared" si="9"/>
        <v>0</v>
      </c>
    </row>
    <row r="356" spans="8:8" x14ac:dyDescent="0.2">
      <c r="H356" s="127">
        <f t="shared" si="9"/>
        <v>0</v>
      </c>
    </row>
    <row r="357" spans="8:8" x14ac:dyDescent="0.2">
      <c r="H357" s="127">
        <f t="shared" si="9"/>
        <v>0</v>
      </c>
    </row>
    <row r="358" spans="8:8" x14ac:dyDescent="0.2">
      <c r="H358" s="127">
        <f t="shared" si="9"/>
        <v>0</v>
      </c>
    </row>
    <row r="359" spans="8:8" x14ac:dyDescent="0.2">
      <c r="H359" s="127">
        <f t="shared" si="9"/>
        <v>0</v>
      </c>
    </row>
    <row r="360" spans="8:8" x14ac:dyDescent="0.2">
      <c r="H360" s="127">
        <f t="shared" si="9"/>
        <v>0</v>
      </c>
    </row>
    <row r="361" spans="8:8" x14ac:dyDescent="0.2">
      <c r="H361" s="127">
        <f t="shared" si="9"/>
        <v>0</v>
      </c>
    </row>
    <row r="362" spans="8:8" x14ac:dyDescent="0.2">
      <c r="H362" s="127">
        <f t="shared" si="9"/>
        <v>0</v>
      </c>
    </row>
    <row r="363" spans="8:8" x14ac:dyDescent="0.2">
      <c r="H363" s="127">
        <f t="shared" si="9"/>
        <v>0</v>
      </c>
    </row>
    <row r="364" spans="8:8" x14ac:dyDescent="0.2">
      <c r="H364" s="127">
        <f t="shared" si="9"/>
        <v>0</v>
      </c>
    </row>
    <row r="365" spans="8:8" x14ac:dyDescent="0.2">
      <c r="H365" s="127">
        <f t="shared" si="9"/>
        <v>0</v>
      </c>
    </row>
    <row r="366" spans="8:8" x14ac:dyDescent="0.2">
      <c r="H366" s="127">
        <f t="shared" si="9"/>
        <v>0</v>
      </c>
    </row>
    <row r="367" spans="8:8" x14ac:dyDescent="0.2">
      <c r="H367" s="127">
        <f t="shared" si="9"/>
        <v>0</v>
      </c>
    </row>
    <row r="368" spans="8:8" x14ac:dyDescent="0.2">
      <c r="H368" s="127">
        <f t="shared" si="9"/>
        <v>0</v>
      </c>
    </row>
    <row r="369" spans="8:8" x14ac:dyDescent="0.2">
      <c r="H369" s="127">
        <f t="shared" si="9"/>
        <v>0</v>
      </c>
    </row>
  </sheetData>
  <sheetProtection selectLockedCells="1" selectUnlockedCells="1"/>
  <mergeCells count="5">
    <mergeCell ref="G1:H1"/>
    <mergeCell ref="A4:H4"/>
    <mergeCell ref="F7:I7"/>
    <mergeCell ref="B7:E7"/>
    <mergeCell ref="A5:I5"/>
  </mergeCells>
  <printOptions horizontalCentered="1"/>
  <pageMargins left="0" right="0" top="0.39374999999999999" bottom="0.39305555555555555" header="0.51180555555555551" footer="0.19652777777777777"/>
  <pageSetup paperSize="9" scale="77" firstPageNumber="0" orientation="portrait" r:id="rId1"/>
  <headerFooter alignWithMargins="0">
    <oddFooter>&amp;CPage &amp;P</oddFooter>
  </headerFooter>
  <ignoredErrors>
    <ignoredError sqref="D39 D66:D7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K152"/>
  <sheetViews>
    <sheetView showZeros="0" workbookViewId="0">
      <selection activeCell="M27" sqref="M27"/>
    </sheetView>
  </sheetViews>
  <sheetFormatPr baseColWidth="10" defaultColWidth="8.1640625" defaultRowHeight="10.5" customHeight="1" x14ac:dyDescent="0.2"/>
  <cols>
    <col min="1" max="1" width="30.1640625" style="443" customWidth="1"/>
    <col min="2" max="47" width="3.1640625" style="143" customWidth="1"/>
    <col min="48" max="48" width="3.83203125" style="143" customWidth="1"/>
    <col min="49" max="52" width="3.1640625" style="143" customWidth="1"/>
    <col min="53" max="53" width="6.33203125" style="143" customWidth="1"/>
    <col min="54" max="54" width="6.5" style="143" customWidth="1"/>
    <col min="55" max="55" width="8.1640625" style="143"/>
    <col min="56" max="105" width="4.1640625" style="143" customWidth="1"/>
    <col min="106" max="16384" width="8.1640625" style="143"/>
  </cols>
  <sheetData>
    <row r="1" spans="1:113" s="144" customFormat="1" ht="16.5" customHeight="1" x14ac:dyDescent="0.3">
      <c r="A1" s="10" t="s">
        <v>0</v>
      </c>
      <c r="AV1" s="1019">
        <v>0</v>
      </c>
      <c r="AW1" s="1019"/>
      <c r="AX1" s="1019"/>
      <c r="AY1" s="1019"/>
      <c r="AZ1" s="1019"/>
    </row>
    <row r="2" spans="1:113" s="144" customFormat="1" ht="15.75" customHeight="1" x14ac:dyDescent="0.25">
      <c r="A2" s="1106" t="str">
        <f>'fiche technique'!B3</f>
        <v>Campagne de qualification pour l'année 2021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  <c r="Z2" s="1106"/>
      <c r="AA2" s="1106"/>
      <c r="AB2" s="1106"/>
      <c r="AC2" s="1106"/>
      <c r="AD2" s="1106"/>
      <c r="AE2" s="1106"/>
      <c r="AF2" s="1106"/>
      <c r="AG2" s="1106"/>
      <c r="AH2" s="1106"/>
      <c r="AI2" s="1106"/>
      <c r="AJ2" s="1106"/>
      <c r="AK2" s="1106"/>
      <c r="AL2" s="1106"/>
      <c r="AM2" s="1106"/>
      <c r="AN2" s="1106"/>
      <c r="AO2" s="1106"/>
      <c r="AP2" s="1106"/>
      <c r="AQ2" s="1106"/>
      <c r="AR2" s="1106"/>
      <c r="AS2" s="1106"/>
      <c r="AT2" s="1106"/>
      <c r="AU2" s="1106"/>
      <c r="AV2" s="1106"/>
      <c r="AW2" s="1106"/>
      <c r="AX2" s="1106"/>
      <c r="AY2" s="1106"/>
      <c r="AZ2" s="1106"/>
      <c r="BA2" s="145"/>
    </row>
    <row r="3" spans="1:113" s="144" customFormat="1" ht="10.5" customHeight="1" x14ac:dyDescent="0.25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107"/>
      <c r="AW3" s="1107"/>
      <c r="AX3" s="1107"/>
      <c r="AY3" s="1107"/>
      <c r="AZ3" s="1107"/>
    </row>
    <row r="4" spans="1:113" s="144" customFormat="1" ht="15.75" customHeight="1" x14ac:dyDescent="0.25">
      <c r="A4" s="1108" t="str">
        <f>"Répartition par section  des "&amp;TEXT('tableau qualifications'!C13+'tableau qualifications'!D13,"# ##0")&amp;" individus ayant obtenu 2 qualifications de maître de conférences"</f>
        <v>Répartition par section  des 1 198 individus ayant obtenu 2 qualifications de maître de conférences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8"/>
      <c r="AE4" s="1108"/>
      <c r="AF4" s="1108"/>
      <c r="AG4" s="1108"/>
      <c r="AH4" s="1108"/>
      <c r="AI4" s="1108"/>
      <c r="AJ4" s="1108"/>
      <c r="AK4" s="1108"/>
      <c r="AL4" s="1108"/>
      <c r="AM4" s="1108"/>
      <c r="AN4" s="1108"/>
      <c r="AO4" s="1108"/>
      <c r="AP4" s="1108"/>
      <c r="AQ4" s="1108"/>
      <c r="AR4" s="1108"/>
      <c r="AS4" s="1108"/>
      <c r="AT4" s="1108"/>
      <c r="AU4" s="1108"/>
      <c r="AV4" s="1108"/>
      <c r="AW4" s="1108"/>
      <c r="AX4" s="1108"/>
      <c r="AY4" s="1108"/>
      <c r="AZ4" s="1108"/>
      <c r="BA4" s="146"/>
    </row>
    <row r="5" spans="1:113" s="148" customFormat="1" ht="10.5" customHeight="1" x14ac:dyDescent="0.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929" t="s">
        <v>123</v>
      </c>
      <c r="AZ5" s="929"/>
      <c r="BA5" s="929"/>
      <c r="BB5" s="929"/>
    </row>
    <row r="6" spans="1:113" ht="10.5" customHeight="1" x14ac:dyDescent="0.2">
      <c r="A6" s="149" t="s">
        <v>121</v>
      </c>
      <c r="B6" s="977">
        <v>2</v>
      </c>
      <c r="C6" s="978">
        <v>5</v>
      </c>
      <c r="D6" s="977">
        <v>6</v>
      </c>
      <c r="E6" s="977">
        <v>8</v>
      </c>
      <c r="F6" s="977">
        <v>9</v>
      </c>
      <c r="G6" s="977">
        <v>10</v>
      </c>
      <c r="H6" s="977">
        <v>11</v>
      </c>
      <c r="I6" s="977">
        <v>12</v>
      </c>
      <c r="J6" s="977">
        <v>13</v>
      </c>
      <c r="K6" s="977">
        <v>14</v>
      </c>
      <c r="L6" s="977">
        <v>15</v>
      </c>
      <c r="M6" s="977">
        <v>16</v>
      </c>
      <c r="N6" s="978">
        <v>17</v>
      </c>
      <c r="O6" s="977">
        <v>18</v>
      </c>
      <c r="P6" s="977">
        <v>19</v>
      </c>
      <c r="Q6" s="977">
        <v>20</v>
      </c>
      <c r="R6" s="977">
        <v>21</v>
      </c>
      <c r="S6" s="977">
        <v>22</v>
      </c>
      <c r="T6" s="979">
        <v>23</v>
      </c>
      <c r="U6" s="977">
        <v>24</v>
      </c>
      <c r="V6" s="980">
        <v>70</v>
      </c>
      <c r="W6" s="980">
        <v>71</v>
      </c>
      <c r="X6" s="977">
        <v>72</v>
      </c>
      <c r="Y6" s="977">
        <v>73</v>
      </c>
      <c r="Z6" s="977">
        <v>74</v>
      </c>
      <c r="AA6" s="977">
        <v>76</v>
      </c>
      <c r="AB6" s="977">
        <v>26</v>
      </c>
      <c r="AC6" s="977">
        <v>27</v>
      </c>
      <c r="AD6" s="977">
        <v>28</v>
      </c>
      <c r="AE6" s="978">
        <v>29</v>
      </c>
      <c r="AF6" s="977">
        <v>30</v>
      </c>
      <c r="AG6" s="977">
        <v>31</v>
      </c>
      <c r="AH6" s="977">
        <v>32</v>
      </c>
      <c r="AI6" s="977">
        <v>33</v>
      </c>
      <c r="AJ6" s="977">
        <v>34</v>
      </c>
      <c r="AK6" s="977">
        <v>35</v>
      </c>
      <c r="AL6" s="977">
        <v>36</v>
      </c>
      <c r="AM6" s="977">
        <v>37</v>
      </c>
      <c r="AN6" s="977">
        <v>60</v>
      </c>
      <c r="AO6" s="977">
        <v>61</v>
      </c>
      <c r="AP6" s="977">
        <v>62</v>
      </c>
      <c r="AQ6" s="977">
        <v>63</v>
      </c>
      <c r="AR6" s="977">
        <v>64</v>
      </c>
      <c r="AS6" s="977">
        <v>65</v>
      </c>
      <c r="AT6" s="977">
        <v>66</v>
      </c>
      <c r="AU6" s="977">
        <v>67</v>
      </c>
      <c r="AV6" s="977">
        <v>68</v>
      </c>
      <c r="AW6" s="980">
        <v>69</v>
      </c>
      <c r="AX6" s="977">
        <v>85</v>
      </c>
      <c r="AY6" s="977">
        <v>86</v>
      </c>
      <c r="AZ6" s="977">
        <v>87</v>
      </c>
      <c r="BA6" s="470" t="s">
        <v>9</v>
      </c>
    </row>
    <row r="7" spans="1:113" ht="10.5" customHeight="1" x14ac:dyDescent="0.2">
      <c r="A7" s="471">
        <v>1</v>
      </c>
      <c r="B7" s="473">
        <v>2</v>
      </c>
      <c r="C7" s="950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949"/>
      <c r="O7" s="472"/>
      <c r="P7" s="472"/>
      <c r="Q7" s="472"/>
      <c r="R7" s="472"/>
      <c r="S7" s="472"/>
      <c r="T7" s="472"/>
      <c r="U7" s="472"/>
      <c r="V7" s="618"/>
      <c r="W7" s="618"/>
      <c r="X7" s="472"/>
      <c r="Y7" s="472"/>
      <c r="Z7" s="472"/>
      <c r="AA7" s="472"/>
      <c r="AB7" s="472"/>
      <c r="AC7" s="472"/>
      <c r="AD7" s="472"/>
      <c r="AE7" s="949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618"/>
      <c r="AX7" s="472"/>
      <c r="AY7" s="472"/>
      <c r="AZ7" s="472"/>
      <c r="BA7" s="907">
        <f t="shared" ref="BA7:BA12" si="0">SUM(B7:AZ7)</f>
        <v>2</v>
      </c>
    </row>
    <row r="8" spans="1:113" ht="10.5" customHeight="1" x14ac:dyDescent="0.2">
      <c r="A8" s="952">
        <v>2</v>
      </c>
      <c r="B8" s="950"/>
      <c r="C8" s="950"/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>
        <v>1</v>
      </c>
      <c r="O8" s="949"/>
      <c r="P8" s="949"/>
      <c r="Q8" s="949"/>
      <c r="R8" s="949"/>
      <c r="S8" s="949"/>
      <c r="T8" s="949"/>
      <c r="U8" s="949"/>
      <c r="V8" s="949"/>
      <c r="W8" s="949"/>
      <c r="X8" s="949"/>
      <c r="Y8" s="949"/>
      <c r="Z8" s="949"/>
      <c r="AA8" s="949"/>
      <c r="AB8" s="949"/>
      <c r="AC8" s="949"/>
      <c r="AD8" s="949"/>
      <c r="AE8" s="949"/>
      <c r="AF8" s="949"/>
      <c r="AG8" s="949"/>
      <c r="AH8" s="949"/>
      <c r="AI8" s="949"/>
      <c r="AJ8" s="949"/>
      <c r="AK8" s="949"/>
      <c r="AL8" s="949"/>
      <c r="AM8" s="949"/>
      <c r="AN8" s="949"/>
      <c r="AO8" s="949"/>
      <c r="AP8" s="949"/>
      <c r="AQ8" s="949"/>
      <c r="AR8" s="949"/>
      <c r="AS8" s="949"/>
      <c r="AT8" s="949"/>
      <c r="AU8" s="949"/>
      <c r="AV8" s="949"/>
      <c r="AW8" s="949"/>
      <c r="AX8" s="949"/>
      <c r="AY8" s="949"/>
      <c r="AZ8" s="949"/>
      <c r="BA8" s="907">
        <f t="shared" si="0"/>
        <v>1</v>
      </c>
    </row>
    <row r="9" spans="1:113" ht="10.5" customHeight="1" x14ac:dyDescent="0.2">
      <c r="A9" s="628">
        <v>3</v>
      </c>
      <c r="B9" s="473"/>
      <c r="C9" s="950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949"/>
      <c r="O9" s="627"/>
      <c r="P9" s="627"/>
      <c r="Q9" s="627"/>
      <c r="R9" s="627"/>
      <c r="S9" s="627">
        <v>1</v>
      </c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949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  <c r="AR9" s="627"/>
      <c r="AS9" s="627"/>
      <c r="AT9" s="627"/>
      <c r="AU9" s="627"/>
      <c r="AV9" s="627"/>
      <c r="AW9" s="627"/>
      <c r="AX9" s="627"/>
      <c r="AY9" s="627"/>
      <c r="AZ9" s="627"/>
      <c r="BA9" s="907">
        <f t="shared" si="0"/>
        <v>1</v>
      </c>
    </row>
    <row r="10" spans="1:113" ht="10.5" customHeight="1" x14ac:dyDescent="0.2">
      <c r="A10" s="471">
        <v>4</v>
      </c>
      <c r="B10" s="473"/>
      <c r="C10" s="950">
        <v>1</v>
      </c>
      <c r="D10" s="472"/>
      <c r="E10" s="472"/>
      <c r="F10" s="472"/>
      <c r="G10" s="472"/>
      <c r="H10" s="472">
        <v>1</v>
      </c>
      <c r="I10" s="472">
        <v>1</v>
      </c>
      <c r="J10" s="472">
        <v>2</v>
      </c>
      <c r="K10" s="472"/>
      <c r="L10" s="472">
        <v>1</v>
      </c>
      <c r="M10" s="472"/>
      <c r="N10" s="949">
        <v>5</v>
      </c>
      <c r="O10" s="472"/>
      <c r="P10" s="472">
        <v>49</v>
      </c>
      <c r="Q10" s="472"/>
      <c r="R10" s="472"/>
      <c r="S10" s="472">
        <v>4</v>
      </c>
      <c r="T10" s="472">
        <v>1</v>
      </c>
      <c r="U10" s="472">
        <v>1</v>
      </c>
      <c r="V10" s="618"/>
      <c r="W10" s="618"/>
      <c r="X10" s="472"/>
      <c r="Y10" s="472"/>
      <c r="Z10" s="472"/>
      <c r="AA10" s="472"/>
      <c r="AB10" s="472"/>
      <c r="AC10" s="472"/>
      <c r="AD10" s="472"/>
      <c r="AE10" s="949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618"/>
      <c r="AX10" s="472"/>
      <c r="AY10" s="472"/>
      <c r="AZ10" s="472"/>
      <c r="BA10" s="907">
        <f t="shared" si="0"/>
        <v>66</v>
      </c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</row>
    <row r="11" spans="1:113" ht="10.5" customHeight="1" x14ac:dyDescent="0.2">
      <c r="A11" s="471">
        <v>5</v>
      </c>
      <c r="B11" s="474"/>
      <c r="C11" s="951"/>
      <c r="D11" s="473">
        <v>3</v>
      </c>
      <c r="E11" s="472"/>
      <c r="F11" s="472"/>
      <c r="G11" s="472"/>
      <c r="H11" s="472">
        <v>1</v>
      </c>
      <c r="I11" s="472"/>
      <c r="J11" s="472"/>
      <c r="K11" s="472"/>
      <c r="L11" s="472"/>
      <c r="M11" s="472"/>
      <c r="N11" s="949">
        <v>1</v>
      </c>
      <c r="O11" s="472"/>
      <c r="P11" s="472"/>
      <c r="Q11" s="472"/>
      <c r="R11" s="472"/>
      <c r="S11" s="472">
        <v>1</v>
      </c>
      <c r="T11" s="472"/>
      <c r="U11" s="472">
        <v>2</v>
      </c>
      <c r="V11" s="618"/>
      <c r="W11" s="618"/>
      <c r="X11" s="472"/>
      <c r="Y11" s="472"/>
      <c r="Z11" s="472"/>
      <c r="AA11" s="472"/>
      <c r="AB11" s="472"/>
      <c r="AC11" s="472"/>
      <c r="AD11" s="472"/>
      <c r="AE11" s="949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618"/>
      <c r="AX11" s="472"/>
      <c r="AY11" s="472"/>
      <c r="AZ11" s="472"/>
      <c r="BA11" s="907">
        <f t="shared" si="0"/>
        <v>8</v>
      </c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</row>
    <row r="12" spans="1:113" ht="10.5" customHeight="1" x14ac:dyDescent="0.2">
      <c r="A12" s="475">
        <v>6</v>
      </c>
      <c r="B12" s="474"/>
      <c r="C12" s="951"/>
      <c r="D12" s="473"/>
      <c r="E12" s="477"/>
      <c r="F12" s="477"/>
      <c r="G12" s="477"/>
      <c r="H12" s="477"/>
      <c r="I12" s="477"/>
      <c r="J12" s="477"/>
      <c r="K12" s="477"/>
      <c r="L12" s="477"/>
      <c r="M12" s="477"/>
      <c r="N12" s="866"/>
      <c r="O12" s="477"/>
      <c r="P12" s="477"/>
      <c r="Q12" s="477"/>
      <c r="R12" s="477"/>
      <c r="S12" s="477"/>
      <c r="T12" s="477"/>
      <c r="U12" s="477"/>
      <c r="V12" s="619"/>
      <c r="W12" s="619"/>
      <c r="X12" s="477"/>
      <c r="Y12" s="477"/>
      <c r="Z12" s="477"/>
      <c r="AA12" s="477"/>
      <c r="AB12" s="477"/>
      <c r="AC12" s="477"/>
      <c r="AD12" s="477"/>
      <c r="AE12" s="866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>
        <v>1</v>
      </c>
      <c r="AP12" s="477"/>
      <c r="AQ12" s="477"/>
      <c r="AR12" s="477"/>
      <c r="AS12" s="477"/>
      <c r="AT12" s="477"/>
      <c r="AU12" s="477"/>
      <c r="AV12" s="477"/>
      <c r="AW12" s="619"/>
      <c r="AX12" s="477"/>
      <c r="AY12" s="477"/>
      <c r="AZ12" s="477"/>
      <c r="BA12" s="907">
        <f t="shared" si="0"/>
        <v>1</v>
      </c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</row>
    <row r="13" spans="1:113" ht="10.5" customHeight="1" x14ac:dyDescent="0.2">
      <c r="A13" s="478" t="s">
        <v>35</v>
      </c>
      <c r="B13" s="479">
        <f>SUM(B7:B12)</f>
        <v>2</v>
      </c>
      <c r="C13" s="479">
        <f t="shared" ref="C13:AZ13" si="1">SUM(C7:C12)</f>
        <v>1</v>
      </c>
      <c r="D13" s="479">
        <f t="shared" si="1"/>
        <v>3</v>
      </c>
      <c r="E13" s="479">
        <f t="shared" si="1"/>
        <v>0</v>
      </c>
      <c r="F13" s="479">
        <f t="shared" si="1"/>
        <v>0</v>
      </c>
      <c r="G13" s="479">
        <f t="shared" si="1"/>
        <v>0</v>
      </c>
      <c r="H13" s="479">
        <f t="shared" si="1"/>
        <v>2</v>
      </c>
      <c r="I13" s="479">
        <f t="shared" si="1"/>
        <v>1</v>
      </c>
      <c r="J13" s="479">
        <f t="shared" si="1"/>
        <v>2</v>
      </c>
      <c r="K13" s="479">
        <f t="shared" si="1"/>
        <v>0</v>
      </c>
      <c r="L13" s="479">
        <f t="shared" si="1"/>
        <v>1</v>
      </c>
      <c r="M13" s="479">
        <f t="shared" si="1"/>
        <v>0</v>
      </c>
      <c r="N13" s="479">
        <f t="shared" si="1"/>
        <v>7</v>
      </c>
      <c r="O13" s="479">
        <f t="shared" si="1"/>
        <v>0</v>
      </c>
      <c r="P13" s="479">
        <f t="shared" si="1"/>
        <v>49</v>
      </c>
      <c r="Q13" s="479">
        <f t="shared" si="1"/>
        <v>0</v>
      </c>
      <c r="R13" s="479">
        <f t="shared" si="1"/>
        <v>0</v>
      </c>
      <c r="S13" s="479">
        <f t="shared" si="1"/>
        <v>6</v>
      </c>
      <c r="T13" s="479">
        <f t="shared" si="1"/>
        <v>1</v>
      </c>
      <c r="U13" s="479">
        <f t="shared" si="1"/>
        <v>3</v>
      </c>
      <c r="V13" s="479">
        <f t="shared" si="1"/>
        <v>0</v>
      </c>
      <c r="W13" s="479">
        <f t="shared" si="1"/>
        <v>0</v>
      </c>
      <c r="X13" s="479">
        <f t="shared" si="1"/>
        <v>0</v>
      </c>
      <c r="Y13" s="479">
        <f t="shared" si="1"/>
        <v>0</v>
      </c>
      <c r="Z13" s="479">
        <f t="shared" si="1"/>
        <v>0</v>
      </c>
      <c r="AA13" s="479">
        <f t="shared" si="1"/>
        <v>0</v>
      </c>
      <c r="AB13" s="479">
        <f t="shared" si="1"/>
        <v>0</v>
      </c>
      <c r="AC13" s="479">
        <f t="shared" si="1"/>
        <v>0</v>
      </c>
      <c r="AD13" s="479">
        <f t="shared" si="1"/>
        <v>0</v>
      </c>
      <c r="AE13" s="479">
        <f t="shared" si="1"/>
        <v>0</v>
      </c>
      <c r="AF13" s="479">
        <f t="shared" si="1"/>
        <v>0</v>
      </c>
      <c r="AG13" s="479">
        <f t="shared" si="1"/>
        <v>0</v>
      </c>
      <c r="AH13" s="479">
        <f t="shared" si="1"/>
        <v>0</v>
      </c>
      <c r="AI13" s="479">
        <f t="shared" si="1"/>
        <v>0</v>
      </c>
      <c r="AJ13" s="479">
        <f t="shared" si="1"/>
        <v>0</v>
      </c>
      <c r="AK13" s="479">
        <f t="shared" si="1"/>
        <v>0</v>
      </c>
      <c r="AL13" s="479">
        <f t="shared" si="1"/>
        <v>0</v>
      </c>
      <c r="AM13" s="479">
        <f t="shared" si="1"/>
        <v>0</v>
      </c>
      <c r="AN13" s="479">
        <f t="shared" si="1"/>
        <v>0</v>
      </c>
      <c r="AO13" s="479">
        <f t="shared" si="1"/>
        <v>1</v>
      </c>
      <c r="AP13" s="479">
        <f t="shared" si="1"/>
        <v>0</v>
      </c>
      <c r="AQ13" s="479">
        <f t="shared" si="1"/>
        <v>0</v>
      </c>
      <c r="AR13" s="479">
        <f t="shared" si="1"/>
        <v>0</v>
      </c>
      <c r="AS13" s="479">
        <f t="shared" si="1"/>
        <v>0</v>
      </c>
      <c r="AT13" s="479">
        <f t="shared" si="1"/>
        <v>0</v>
      </c>
      <c r="AU13" s="479">
        <f t="shared" si="1"/>
        <v>0</v>
      </c>
      <c r="AV13" s="479">
        <f t="shared" si="1"/>
        <v>0</v>
      </c>
      <c r="AW13" s="479">
        <f t="shared" si="1"/>
        <v>0</v>
      </c>
      <c r="AX13" s="479">
        <f t="shared" si="1"/>
        <v>0</v>
      </c>
      <c r="AY13" s="479">
        <f t="shared" si="1"/>
        <v>0</v>
      </c>
      <c r="AZ13" s="479">
        <f t="shared" si="1"/>
        <v>0</v>
      </c>
      <c r="BA13" s="908">
        <f>SUM(BA7:BA12)</f>
        <v>79</v>
      </c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</row>
    <row r="14" spans="1:113" s="150" customFormat="1" ht="10.5" customHeight="1" x14ac:dyDescent="0.2">
      <c r="A14" s="444">
        <v>7</v>
      </c>
      <c r="B14" s="472"/>
      <c r="C14" s="949"/>
      <c r="D14" s="474"/>
      <c r="E14" s="473">
        <v>2</v>
      </c>
      <c r="F14" s="473">
        <v>7</v>
      </c>
      <c r="G14" s="473"/>
      <c r="H14" s="473">
        <v>15</v>
      </c>
      <c r="I14" s="473">
        <v>1</v>
      </c>
      <c r="J14" s="473">
        <v>3</v>
      </c>
      <c r="K14" s="473">
        <v>7</v>
      </c>
      <c r="L14" s="473">
        <v>15</v>
      </c>
      <c r="M14" s="472">
        <v>2</v>
      </c>
      <c r="N14" s="949"/>
      <c r="O14" s="472"/>
      <c r="P14" s="472"/>
      <c r="Q14" s="472"/>
      <c r="R14" s="472"/>
      <c r="S14" s="472">
        <v>1</v>
      </c>
      <c r="T14" s="472"/>
      <c r="U14" s="472"/>
      <c r="V14" s="480">
        <v>2</v>
      </c>
      <c r="W14" s="480">
        <v>1</v>
      </c>
      <c r="X14" s="480"/>
      <c r="Y14" s="480">
        <v>5</v>
      </c>
      <c r="Z14" s="480"/>
      <c r="AA14" s="480"/>
      <c r="AB14" s="472"/>
      <c r="AC14" s="472">
        <v>3</v>
      </c>
      <c r="AD14" s="472">
        <v>1</v>
      </c>
      <c r="AE14" s="949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907">
        <f t="shared" ref="BA14:BA33" si="2">SUM(B14:AZ14)</f>
        <v>65</v>
      </c>
      <c r="BC14" s="143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</row>
    <row r="15" spans="1:113" s="148" customFormat="1" ht="10.5" customHeight="1" x14ac:dyDescent="0.2">
      <c r="A15" s="471">
        <v>8</v>
      </c>
      <c r="B15" s="472"/>
      <c r="C15" s="949"/>
      <c r="D15" s="474"/>
      <c r="E15" s="473"/>
      <c r="F15" s="473">
        <v>1</v>
      </c>
      <c r="G15" s="473">
        <v>2</v>
      </c>
      <c r="H15" s="473"/>
      <c r="I15" s="473"/>
      <c r="J15" s="473"/>
      <c r="K15" s="473"/>
      <c r="L15" s="473">
        <v>1</v>
      </c>
      <c r="M15" s="472"/>
      <c r="N15" s="949">
        <v>2</v>
      </c>
      <c r="O15" s="472">
        <v>1</v>
      </c>
      <c r="P15" s="472"/>
      <c r="Q15" s="472"/>
      <c r="R15" s="472">
        <v>11</v>
      </c>
      <c r="S15" s="472">
        <v>1</v>
      </c>
      <c r="T15" s="472"/>
      <c r="U15" s="472"/>
      <c r="V15" s="618"/>
      <c r="W15" s="618"/>
      <c r="X15" s="472"/>
      <c r="Y15" s="472"/>
      <c r="Z15" s="472"/>
      <c r="AA15" s="472"/>
      <c r="AB15" s="472"/>
      <c r="AC15" s="472"/>
      <c r="AD15" s="472"/>
      <c r="AE15" s="949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618"/>
      <c r="AX15" s="472"/>
      <c r="AY15" s="472"/>
      <c r="AZ15" s="472"/>
      <c r="BA15" s="907">
        <f t="shared" si="2"/>
        <v>19</v>
      </c>
      <c r="BC15" s="143"/>
    </row>
    <row r="16" spans="1:113" s="148" customFormat="1" ht="10.5" customHeight="1" x14ac:dyDescent="0.2">
      <c r="A16" s="471">
        <v>9</v>
      </c>
      <c r="B16" s="472"/>
      <c r="C16" s="949"/>
      <c r="D16" s="474"/>
      <c r="E16" s="473"/>
      <c r="F16" s="473"/>
      <c r="G16" s="473">
        <v>9</v>
      </c>
      <c r="H16" s="473"/>
      <c r="I16" s="473"/>
      <c r="J16" s="473"/>
      <c r="K16" s="473"/>
      <c r="L16" s="473"/>
      <c r="M16" s="472"/>
      <c r="N16" s="949"/>
      <c r="O16" s="472">
        <v>8</v>
      </c>
      <c r="P16" s="472"/>
      <c r="Q16" s="472"/>
      <c r="R16" s="472"/>
      <c r="S16" s="472">
        <v>2</v>
      </c>
      <c r="T16" s="472"/>
      <c r="U16" s="472"/>
      <c r="V16" s="618"/>
      <c r="W16" s="618"/>
      <c r="X16" s="472"/>
      <c r="Y16" s="472"/>
      <c r="Z16" s="472"/>
      <c r="AA16" s="472"/>
      <c r="AB16" s="472"/>
      <c r="AC16" s="472"/>
      <c r="AD16" s="472"/>
      <c r="AE16" s="949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618"/>
      <c r="AX16" s="472"/>
      <c r="AY16" s="472"/>
      <c r="AZ16" s="472"/>
      <c r="BA16" s="907">
        <f t="shared" si="2"/>
        <v>19</v>
      </c>
      <c r="BC16" s="143"/>
    </row>
    <row r="17" spans="1:113" s="148" customFormat="1" ht="10.5" customHeight="1" x14ac:dyDescent="0.2">
      <c r="A17" s="471">
        <v>10</v>
      </c>
      <c r="B17" s="472"/>
      <c r="C17" s="949"/>
      <c r="D17" s="474"/>
      <c r="E17" s="473"/>
      <c r="F17" s="473"/>
      <c r="G17" s="473"/>
      <c r="H17" s="473">
        <v>2</v>
      </c>
      <c r="I17" s="473"/>
      <c r="J17" s="473">
        <v>1</v>
      </c>
      <c r="K17" s="473">
        <v>1</v>
      </c>
      <c r="L17" s="473">
        <v>1</v>
      </c>
      <c r="M17" s="472"/>
      <c r="N17" s="949"/>
      <c r="O17" s="472">
        <v>3</v>
      </c>
      <c r="P17" s="472"/>
      <c r="Q17" s="472"/>
      <c r="R17" s="472"/>
      <c r="S17" s="472"/>
      <c r="T17" s="472"/>
      <c r="U17" s="472"/>
      <c r="V17" s="618"/>
      <c r="W17" s="618"/>
      <c r="X17" s="472"/>
      <c r="Y17" s="472"/>
      <c r="Z17" s="472"/>
      <c r="AA17" s="472"/>
      <c r="AB17" s="472"/>
      <c r="AC17" s="472"/>
      <c r="AD17" s="472"/>
      <c r="AE17" s="949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618"/>
      <c r="AX17" s="472"/>
      <c r="AY17" s="472"/>
      <c r="AZ17" s="472"/>
      <c r="BA17" s="907">
        <f t="shared" si="2"/>
        <v>8</v>
      </c>
      <c r="BC17" s="143"/>
    </row>
    <row r="18" spans="1:113" s="148" customFormat="1" ht="10.5" customHeight="1" x14ac:dyDescent="0.2">
      <c r="A18" s="471">
        <v>11</v>
      </c>
      <c r="B18" s="472"/>
      <c r="C18" s="949"/>
      <c r="D18" s="474"/>
      <c r="E18" s="473"/>
      <c r="F18" s="473"/>
      <c r="G18" s="473"/>
      <c r="H18" s="473"/>
      <c r="I18" s="473"/>
      <c r="J18" s="473"/>
      <c r="K18" s="473"/>
      <c r="L18" s="473"/>
      <c r="M18" s="472"/>
      <c r="N18" s="949">
        <v>1</v>
      </c>
      <c r="O18" s="472">
        <v>4</v>
      </c>
      <c r="P18" s="472"/>
      <c r="Q18" s="472"/>
      <c r="R18" s="472"/>
      <c r="S18" s="472">
        <v>6</v>
      </c>
      <c r="T18" s="472"/>
      <c r="U18" s="472"/>
      <c r="V18" s="618">
        <v>1</v>
      </c>
      <c r="W18" s="618">
        <v>1</v>
      </c>
      <c r="X18" s="472">
        <v>1</v>
      </c>
      <c r="Y18" s="472"/>
      <c r="Z18" s="472"/>
      <c r="AA18" s="472"/>
      <c r="AB18" s="472"/>
      <c r="AC18" s="472"/>
      <c r="AD18" s="472"/>
      <c r="AE18" s="949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618"/>
      <c r="AX18" s="472"/>
      <c r="AY18" s="472"/>
      <c r="AZ18" s="472"/>
      <c r="BA18" s="907">
        <f t="shared" si="2"/>
        <v>14</v>
      </c>
      <c r="BC18" s="143"/>
    </row>
    <row r="19" spans="1:113" s="148" customFormat="1" ht="10.5" customHeight="1" x14ac:dyDescent="0.2">
      <c r="A19" s="471">
        <v>12</v>
      </c>
      <c r="B19" s="472"/>
      <c r="C19" s="949"/>
      <c r="D19" s="474"/>
      <c r="E19" s="473"/>
      <c r="F19" s="473"/>
      <c r="G19" s="473"/>
      <c r="H19" s="473"/>
      <c r="I19" s="473"/>
      <c r="J19" s="473"/>
      <c r="K19" s="473"/>
      <c r="L19" s="473"/>
      <c r="M19" s="472"/>
      <c r="N19" s="949"/>
      <c r="O19" s="472">
        <v>1</v>
      </c>
      <c r="P19" s="472"/>
      <c r="Q19" s="472"/>
      <c r="R19" s="472"/>
      <c r="S19" s="472">
        <v>1</v>
      </c>
      <c r="T19" s="472"/>
      <c r="U19" s="472"/>
      <c r="V19" s="618"/>
      <c r="W19" s="618"/>
      <c r="X19" s="472"/>
      <c r="Y19" s="472"/>
      <c r="Z19" s="472"/>
      <c r="AA19" s="472"/>
      <c r="AB19" s="472"/>
      <c r="AC19" s="472"/>
      <c r="AD19" s="472"/>
      <c r="AE19" s="949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618"/>
      <c r="AX19" s="472"/>
      <c r="AY19" s="472"/>
      <c r="AZ19" s="472"/>
      <c r="BA19" s="907">
        <f t="shared" si="2"/>
        <v>2</v>
      </c>
      <c r="BC19" s="143"/>
    </row>
    <row r="20" spans="1:113" s="148" customFormat="1" ht="10.5" customHeight="1" x14ac:dyDescent="0.2">
      <c r="A20" s="471">
        <v>13</v>
      </c>
      <c r="B20" s="472"/>
      <c r="C20" s="949"/>
      <c r="D20" s="474"/>
      <c r="E20" s="473"/>
      <c r="F20" s="473"/>
      <c r="G20" s="473"/>
      <c r="H20" s="473"/>
      <c r="I20" s="473"/>
      <c r="J20" s="473"/>
      <c r="K20" s="473"/>
      <c r="L20" s="473"/>
      <c r="M20" s="472"/>
      <c r="N20" s="949"/>
      <c r="O20" s="472"/>
      <c r="P20" s="472">
        <v>1</v>
      </c>
      <c r="Q20" s="472"/>
      <c r="R20" s="472"/>
      <c r="S20" s="472">
        <v>5</v>
      </c>
      <c r="T20" s="472"/>
      <c r="U20" s="472"/>
      <c r="V20" s="618"/>
      <c r="W20" s="618"/>
      <c r="X20" s="472"/>
      <c r="Y20" s="472"/>
      <c r="Z20" s="472"/>
      <c r="AA20" s="472"/>
      <c r="AB20" s="472"/>
      <c r="AC20" s="472"/>
      <c r="AD20" s="472"/>
      <c r="AE20" s="949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618"/>
      <c r="AX20" s="472"/>
      <c r="AY20" s="472"/>
      <c r="AZ20" s="472"/>
      <c r="BA20" s="907">
        <f t="shared" si="2"/>
        <v>6</v>
      </c>
      <c r="BC20" s="143"/>
    </row>
    <row r="21" spans="1:113" s="148" customFormat="1" ht="10.5" customHeight="1" x14ac:dyDescent="0.2">
      <c r="A21" s="471">
        <v>14</v>
      </c>
      <c r="B21" s="472"/>
      <c r="C21" s="949"/>
      <c r="D21" s="474"/>
      <c r="E21" s="473"/>
      <c r="F21" s="473"/>
      <c r="G21" s="473"/>
      <c r="H21" s="473"/>
      <c r="I21" s="473"/>
      <c r="J21" s="473"/>
      <c r="K21" s="473"/>
      <c r="L21" s="473">
        <v>1</v>
      </c>
      <c r="M21" s="472"/>
      <c r="N21" s="949"/>
      <c r="O21" s="472">
        <v>3</v>
      </c>
      <c r="P21" s="472"/>
      <c r="Q21" s="472"/>
      <c r="R21" s="472">
        <v>3</v>
      </c>
      <c r="S21" s="472">
        <v>12</v>
      </c>
      <c r="T21" s="472"/>
      <c r="U21" s="472"/>
      <c r="V21" s="618"/>
      <c r="W21" s="618">
        <v>1</v>
      </c>
      <c r="X21" s="472"/>
      <c r="Y21" s="472">
        <v>1</v>
      </c>
      <c r="Z21" s="472"/>
      <c r="AA21" s="472"/>
      <c r="AB21" s="472"/>
      <c r="AC21" s="472"/>
      <c r="AD21" s="472"/>
      <c r="AE21" s="949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618"/>
      <c r="AX21" s="472"/>
      <c r="AY21" s="472"/>
      <c r="AZ21" s="472"/>
      <c r="BA21" s="907">
        <f t="shared" si="2"/>
        <v>21</v>
      </c>
      <c r="BC21" s="143"/>
    </row>
    <row r="22" spans="1:113" s="148" customFormat="1" ht="10.5" customHeight="1" x14ac:dyDescent="0.2">
      <c r="A22" s="471">
        <v>15</v>
      </c>
      <c r="B22" s="472"/>
      <c r="C22" s="949"/>
      <c r="D22" s="474"/>
      <c r="E22" s="473"/>
      <c r="F22" s="473"/>
      <c r="G22" s="473"/>
      <c r="H22" s="473"/>
      <c r="I22" s="473"/>
      <c r="J22" s="473"/>
      <c r="K22" s="473"/>
      <c r="L22" s="473"/>
      <c r="M22" s="472"/>
      <c r="N22" s="949">
        <v>2</v>
      </c>
      <c r="O22" s="472">
        <v>3</v>
      </c>
      <c r="P22" s="472">
        <v>2</v>
      </c>
      <c r="Q22" s="472">
        <v>6</v>
      </c>
      <c r="R22" s="472">
        <v>3</v>
      </c>
      <c r="S22" s="472">
        <v>9</v>
      </c>
      <c r="T22" s="472"/>
      <c r="U22" s="472"/>
      <c r="V22" s="618"/>
      <c r="W22" s="618">
        <v>3</v>
      </c>
      <c r="X22" s="472"/>
      <c r="Y22" s="472"/>
      <c r="Z22" s="472"/>
      <c r="AA22" s="472"/>
      <c r="AB22" s="472"/>
      <c r="AC22" s="472"/>
      <c r="AD22" s="472"/>
      <c r="AE22" s="949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618"/>
      <c r="AX22" s="472"/>
      <c r="AY22" s="472"/>
      <c r="AZ22" s="472"/>
      <c r="BA22" s="907">
        <f t="shared" si="2"/>
        <v>28</v>
      </c>
      <c r="BC22" s="143"/>
    </row>
    <row r="23" spans="1:113" s="148" customFormat="1" ht="10.5" customHeight="1" x14ac:dyDescent="0.2">
      <c r="A23" s="471">
        <v>16</v>
      </c>
      <c r="B23" s="472"/>
      <c r="C23" s="949"/>
      <c r="D23" s="472"/>
      <c r="E23" s="472"/>
      <c r="F23" s="472"/>
      <c r="G23" s="472"/>
      <c r="H23" s="472"/>
      <c r="I23" s="472"/>
      <c r="J23" s="472"/>
      <c r="K23" s="472"/>
      <c r="L23" s="474"/>
      <c r="M23" s="473"/>
      <c r="N23" s="950"/>
      <c r="O23" s="473"/>
      <c r="P23" s="473"/>
      <c r="Q23" s="473"/>
      <c r="R23" s="473"/>
      <c r="S23" s="473"/>
      <c r="T23" s="473"/>
      <c r="U23" s="473"/>
      <c r="V23" s="618">
        <v>3</v>
      </c>
      <c r="W23" s="618"/>
      <c r="X23" s="472"/>
      <c r="Y23" s="472"/>
      <c r="Z23" s="472">
        <v>5</v>
      </c>
      <c r="AA23" s="472"/>
      <c r="AB23" s="627"/>
      <c r="AC23" s="472"/>
      <c r="AD23" s="472"/>
      <c r="AE23" s="949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618">
        <v>10</v>
      </c>
      <c r="AX23" s="472"/>
      <c r="AY23" s="472"/>
      <c r="AZ23" s="472"/>
      <c r="BA23" s="907">
        <f t="shared" si="2"/>
        <v>18</v>
      </c>
      <c r="BC23" s="143"/>
    </row>
    <row r="24" spans="1:113" s="148" customFormat="1" ht="10.5" customHeight="1" x14ac:dyDescent="0.2">
      <c r="A24" s="471">
        <v>17</v>
      </c>
      <c r="B24" s="472"/>
      <c r="C24" s="949"/>
      <c r="D24" s="472"/>
      <c r="E24" s="472"/>
      <c r="F24" s="472"/>
      <c r="G24" s="472"/>
      <c r="H24" s="472"/>
      <c r="I24" s="472"/>
      <c r="J24" s="472"/>
      <c r="K24" s="472"/>
      <c r="L24" s="474"/>
      <c r="M24" s="473"/>
      <c r="N24" s="950"/>
      <c r="O24" s="473">
        <v>9</v>
      </c>
      <c r="P24" s="473"/>
      <c r="Q24" s="473"/>
      <c r="R24" s="473"/>
      <c r="S24" s="473">
        <v>1</v>
      </c>
      <c r="T24" s="473"/>
      <c r="U24" s="473"/>
      <c r="V24" s="618">
        <v>3</v>
      </c>
      <c r="W24" s="618"/>
      <c r="X24" s="472">
        <v>35</v>
      </c>
      <c r="Y24" s="472"/>
      <c r="Z24" s="472"/>
      <c r="AA24" s="472">
        <v>1</v>
      </c>
      <c r="AB24" s="627"/>
      <c r="AC24" s="472"/>
      <c r="AD24" s="472"/>
      <c r="AE24" s="949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618"/>
      <c r="AX24" s="472"/>
      <c r="AY24" s="472"/>
      <c r="AZ24" s="472"/>
      <c r="BA24" s="907">
        <f t="shared" si="2"/>
        <v>49</v>
      </c>
      <c r="BC24" s="143"/>
    </row>
    <row r="25" spans="1:113" s="148" customFormat="1" ht="10.5" customHeight="1" x14ac:dyDescent="0.2">
      <c r="A25" s="471">
        <v>18</v>
      </c>
      <c r="B25" s="472"/>
      <c r="C25" s="949"/>
      <c r="D25" s="472"/>
      <c r="E25" s="472"/>
      <c r="F25" s="472"/>
      <c r="G25" s="472"/>
      <c r="H25" s="472"/>
      <c r="I25" s="472"/>
      <c r="J25" s="472"/>
      <c r="K25" s="472"/>
      <c r="L25" s="474"/>
      <c r="M25" s="473"/>
      <c r="N25" s="950"/>
      <c r="O25" s="473"/>
      <c r="P25" s="473"/>
      <c r="Q25" s="473">
        <v>8</v>
      </c>
      <c r="R25" s="473"/>
      <c r="S25" s="473">
        <v>27</v>
      </c>
      <c r="T25" s="473"/>
      <c r="U25" s="473">
        <v>2</v>
      </c>
      <c r="V25" s="618">
        <v>1</v>
      </c>
      <c r="W25" s="618">
        <v>3</v>
      </c>
      <c r="X25" s="472">
        <v>2</v>
      </c>
      <c r="Y25" s="472"/>
      <c r="Z25" s="472"/>
      <c r="AA25" s="472"/>
      <c r="AB25" s="627"/>
      <c r="AC25" s="472"/>
      <c r="AD25" s="472"/>
      <c r="AE25" s="949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618"/>
      <c r="AX25" s="472"/>
      <c r="AY25" s="472"/>
      <c r="AZ25" s="472"/>
      <c r="BA25" s="907">
        <f t="shared" si="2"/>
        <v>43</v>
      </c>
      <c r="BC25" s="143"/>
    </row>
    <row r="26" spans="1:113" s="148" customFormat="1" ht="10.5" customHeight="1" x14ac:dyDescent="0.2">
      <c r="A26" s="471">
        <v>19</v>
      </c>
      <c r="B26" s="472"/>
      <c r="C26" s="949"/>
      <c r="D26" s="472"/>
      <c r="E26" s="472"/>
      <c r="F26" s="472"/>
      <c r="G26" s="472"/>
      <c r="H26" s="472"/>
      <c r="I26" s="472"/>
      <c r="J26" s="472"/>
      <c r="K26" s="472"/>
      <c r="L26" s="474"/>
      <c r="M26" s="473"/>
      <c r="N26" s="950"/>
      <c r="O26" s="473"/>
      <c r="P26" s="473"/>
      <c r="Q26" s="473">
        <v>9</v>
      </c>
      <c r="R26" s="473"/>
      <c r="S26" s="473">
        <v>1</v>
      </c>
      <c r="T26" s="473">
        <v>1</v>
      </c>
      <c r="U26" s="473">
        <v>2</v>
      </c>
      <c r="V26" s="618">
        <v>11</v>
      </c>
      <c r="W26" s="618"/>
      <c r="X26" s="472">
        <v>7</v>
      </c>
      <c r="Y26" s="472"/>
      <c r="Z26" s="472">
        <v>4</v>
      </c>
      <c r="AA26" s="472"/>
      <c r="AB26" s="627"/>
      <c r="AC26" s="472"/>
      <c r="AD26" s="472"/>
      <c r="AE26" s="949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618"/>
      <c r="AX26" s="472"/>
      <c r="AY26" s="472"/>
      <c r="AZ26" s="472"/>
      <c r="BA26" s="907">
        <f t="shared" si="2"/>
        <v>35</v>
      </c>
      <c r="BC26" s="143"/>
    </row>
    <row r="27" spans="1:113" s="148" customFormat="1" ht="10.5" customHeight="1" x14ac:dyDescent="0.2">
      <c r="A27" s="471">
        <v>20</v>
      </c>
      <c r="B27" s="472"/>
      <c r="C27" s="949"/>
      <c r="D27" s="472"/>
      <c r="E27" s="472"/>
      <c r="F27" s="472"/>
      <c r="G27" s="472"/>
      <c r="H27" s="472"/>
      <c r="I27" s="472"/>
      <c r="J27" s="472"/>
      <c r="K27" s="472"/>
      <c r="L27" s="474"/>
      <c r="M27" s="473"/>
      <c r="N27" s="950"/>
      <c r="O27" s="473"/>
      <c r="P27" s="473"/>
      <c r="Q27" s="473"/>
      <c r="R27" s="473">
        <v>11</v>
      </c>
      <c r="S27" s="473"/>
      <c r="T27" s="473"/>
      <c r="U27" s="473">
        <v>1</v>
      </c>
      <c r="V27" s="618"/>
      <c r="W27" s="618"/>
      <c r="X27" s="472">
        <v>1</v>
      </c>
      <c r="Y27" s="472"/>
      <c r="Z27" s="472"/>
      <c r="AA27" s="472"/>
      <c r="AB27" s="627"/>
      <c r="AC27" s="472"/>
      <c r="AD27" s="472"/>
      <c r="AE27" s="949"/>
      <c r="AF27" s="472"/>
      <c r="AG27" s="472"/>
      <c r="AH27" s="472"/>
      <c r="AI27" s="472"/>
      <c r="AJ27" s="472"/>
      <c r="AK27" s="472"/>
      <c r="AL27" s="472">
        <v>1</v>
      </c>
      <c r="AM27" s="472"/>
      <c r="AN27" s="472"/>
      <c r="AO27" s="472"/>
      <c r="AP27" s="472"/>
      <c r="AQ27" s="472"/>
      <c r="AR27" s="472"/>
      <c r="AS27" s="472"/>
      <c r="AT27" s="472"/>
      <c r="AU27" s="472">
        <v>2</v>
      </c>
      <c r="AV27" s="472">
        <v>1</v>
      </c>
      <c r="AW27" s="472"/>
      <c r="AX27" s="472"/>
      <c r="AY27" s="472"/>
      <c r="AZ27" s="472"/>
      <c r="BA27" s="907">
        <f t="shared" si="2"/>
        <v>17</v>
      </c>
      <c r="BC27" s="143"/>
      <c r="BE27" s="258"/>
    </row>
    <row r="28" spans="1:113" s="148" customFormat="1" ht="10.5" customHeight="1" x14ac:dyDescent="0.2">
      <c r="A28" s="471">
        <v>21</v>
      </c>
      <c r="B28" s="472"/>
      <c r="C28" s="949"/>
      <c r="D28" s="472"/>
      <c r="E28" s="472"/>
      <c r="F28" s="472"/>
      <c r="G28" s="472"/>
      <c r="H28" s="472"/>
      <c r="I28" s="472"/>
      <c r="J28" s="472"/>
      <c r="K28" s="472"/>
      <c r="L28" s="474"/>
      <c r="M28" s="473"/>
      <c r="N28" s="950"/>
      <c r="O28" s="473"/>
      <c r="P28" s="473"/>
      <c r="Q28" s="473"/>
      <c r="R28" s="473"/>
      <c r="S28" s="473">
        <v>5</v>
      </c>
      <c r="T28" s="473"/>
      <c r="U28" s="473"/>
      <c r="V28" s="618"/>
      <c r="W28" s="618"/>
      <c r="X28" s="472">
        <v>4</v>
      </c>
      <c r="Y28" s="472"/>
      <c r="Z28" s="472"/>
      <c r="AA28" s="472">
        <v>1</v>
      </c>
      <c r="AB28" s="627"/>
      <c r="AC28" s="472"/>
      <c r="AD28" s="472"/>
      <c r="AE28" s="949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907">
        <f t="shared" si="2"/>
        <v>10</v>
      </c>
      <c r="BC28" s="143"/>
    </row>
    <row r="29" spans="1:113" s="148" customFormat="1" ht="10.5" customHeight="1" x14ac:dyDescent="0.2">
      <c r="A29" s="471">
        <v>22</v>
      </c>
      <c r="B29" s="472"/>
      <c r="C29" s="949"/>
      <c r="D29" s="472"/>
      <c r="E29" s="472"/>
      <c r="F29" s="472"/>
      <c r="G29" s="472"/>
      <c r="H29" s="472"/>
      <c r="I29" s="472"/>
      <c r="J29" s="472"/>
      <c r="K29" s="472"/>
      <c r="L29" s="474"/>
      <c r="M29" s="473"/>
      <c r="N29" s="950"/>
      <c r="O29" s="473"/>
      <c r="P29" s="473"/>
      <c r="Q29" s="473"/>
      <c r="R29" s="473"/>
      <c r="S29" s="473"/>
      <c r="T29" s="473"/>
      <c r="U29" s="473"/>
      <c r="V29" s="618">
        <v>1</v>
      </c>
      <c r="W29" s="618">
        <v>1</v>
      </c>
      <c r="X29" s="472">
        <v>16</v>
      </c>
      <c r="Y29" s="472"/>
      <c r="Z29" s="472">
        <v>6</v>
      </c>
      <c r="AA29" s="472">
        <v>1</v>
      </c>
      <c r="AB29" s="627"/>
      <c r="AC29" s="472"/>
      <c r="AD29" s="472"/>
      <c r="AE29" s="949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907">
        <f t="shared" si="2"/>
        <v>25</v>
      </c>
      <c r="BC29" s="143"/>
    </row>
    <row r="30" spans="1:113" s="148" customFormat="1" ht="10.5" customHeight="1" x14ac:dyDescent="0.2">
      <c r="A30" s="471">
        <v>23</v>
      </c>
      <c r="B30" s="472"/>
      <c r="C30" s="949"/>
      <c r="D30" s="472"/>
      <c r="E30" s="472"/>
      <c r="F30" s="472"/>
      <c r="G30" s="472"/>
      <c r="H30" s="472"/>
      <c r="I30" s="472"/>
      <c r="J30" s="472"/>
      <c r="K30" s="472"/>
      <c r="L30" s="474"/>
      <c r="M30" s="473"/>
      <c r="N30" s="950"/>
      <c r="O30" s="473"/>
      <c r="P30" s="473"/>
      <c r="Q30" s="473"/>
      <c r="R30" s="473"/>
      <c r="S30" s="473"/>
      <c r="T30" s="473"/>
      <c r="U30" s="473">
        <v>28</v>
      </c>
      <c r="V30" s="618"/>
      <c r="W30" s="618"/>
      <c r="X30" s="472"/>
      <c r="Y30" s="472"/>
      <c r="Z30" s="472"/>
      <c r="AA30" s="472"/>
      <c r="AB30" s="627"/>
      <c r="AC30" s="472"/>
      <c r="AD30" s="472"/>
      <c r="AE30" s="949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907">
        <f t="shared" si="2"/>
        <v>28</v>
      </c>
      <c r="BC30" s="143"/>
    </row>
    <row r="31" spans="1:113" s="148" customFormat="1" ht="10.5" customHeight="1" x14ac:dyDescent="0.2">
      <c r="A31" s="471">
        <v>70</v>
      </c>
      <c r="B31" s="472"/>
      <c r="C31" s="949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949"/>
      <c r="O31" s="472"/>
      <c r="P31" s="472"/>
      <c r="Q31" s="472"/>
      <c r="R31" s="472"/>
      <c r="S31" s="472"/>
      <c r="T31" s="472"/>
      <c r="U31" s="627"/>
      <c r="V31" s="473"/>
      <c r="W31" s="473"/>
      <c r="X31" s="473">
        <v>1</v>
      </c>
      <c r="Y31" s="473"/>
      <c r="Z31" s="473">
        <v>3</v>
      </c>
      <c r="AA31" s="474"/>
      <c r="AB31" s="474"/>
      <c r="AC31" s="474"/>
      <c r="AD31" s="474"/>
      <c r="AE31" s="951"/>
      <c r="AF31" s="474"/>
      <c r="AG31" s="474"/>
      <c r="AH31" s="474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907">
        <f t="shared" si="2"/>
        <v>4</v>
      </c>
      <c r="BC31" s="143"/>
      <c r="DC31" s="150"/>
      <c r="DD31" s="150"/>
      <c r="DE31" s="150"/>
      <c r="DF31" s="150"/>
      <c r="DG31" s="150"/>
      <c r="DH31" s="150"/>
      <c r="DI31" s="150"/>
    </row>
    <row r="32" spans="1:113" s="148" customFormat="1" ht="10.5" customHeight="1" x14ac:dyDescent="0.2">
      <c r="A32" s="471">
        <v>71</v>
      </c>
      <c r="B32" s="472"/>
      <c r="C32" s="949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949"/>
      <c r="O32" s="472"/>
      <c r="P32" s="472"/>
      <c r="Q32" s="472"/>
      <c r="R32" s="472"/>
      <c r="S32" s="472"/>
      <c r="T32" s="472"/>
      <c r="U32" s="627"/>
      <c r="V32" s="473"/>
      <c r="W32" s="473"/>
      <c r="X32" s="473">
        <v>1</v>
      </c>
      <c r="Y32" s="473"/>
      <c r="Z32" s="473"/>
      <c r="AA32" s="474"/>
      <c r="AB32" s="474"/>
      <c r="AC32" s="474"/>
      <c r="AD32" s="474"/>
      <c r="AE32" s="951"/>
      <c r="AF32" s="474"/>
      <c r="AG32" s="474"/>
      <c r="AH32" s="474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907">
        <f t="shared" si="2"/>
        <v>1</v>
      </c>
      <c r="BC32" s="143"/>
      <c r="DC32" s="150"/>
      <c r="DD32" s="150"/>
      <c r="DE32" s="150"/>
      <c r="DF32" s="150"/>
      <c r="DG32" s="150"/>
      <c r="DH32" s="150"/>
      <c r="DI32" s="150"/>
    </row>
    <row r="33" spans="1:113" s="148" customFormat="1" ht="10.5" customHeight="1" x14ac:dyDescent="0.2">
      <c r="A33" s="471">
        <v>77</v>
      </c>
      <c r="B33" s="472"/>
      <c r="C33" s="949"/>
      <c r="D33" s="472"/>
      <c r="E33" s="472"/>
      <c r="F33" s="472"/>
      <c r="G33" s="472"/>
      <c r="H33" s="472"/>
      <c r="I33" s="472"/>
      <c r="J33" s="472"/>
      <c r="K33" s="472"/>
      <c r="L33" s="472">
        <v>1</v>
      </c>
      <c r="M33" s="472"/>
      <c r="N33" s="949"/>
      <c r="O33" s="472"/>
      <c r="P33" s="472"/>
      <c r="Q33" s="472"/>
      <c r="R33" s="472"/>
      <c r="S33" s="472"/>
      <c r="T33" s="472"/>
      <c r="U33" s="627"/>
      <c r="V33" s="474"/>
      <c r="W33" s="474"/>
      <c r="X33" s="474"/>
      <c r="Y33" s="474"/>
      <c r="Z33" s="474"/>
      <c r="AA33" s="473"/>
      <c r="AB33" s="474"/>
      <c r="AC33" s="474"/>
      <c r="AD33" s="474"/>
      <c r="AE33" s="951"/>
      <c r="AF33" s="474"/>
      <c r="AG33" s="474"/>
      <c r="AH33" s="474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907">
        <f t="shared" si="2"/>
        <v>1</v>
      </c>
      <c r="BC33" s="143"/>
      <c r="DC33" s="150"/>
      <c r="DD33" s="150"/>
      <c r="DE33" s="150"/>
      <c r="DF33" s="150"/>
      <c r="DG33" s="150"/>
      <c r="DH33" s="150"/>
      <c r="DI33" s="150"/>
    </row>
    <row r="34" spans="1:113" s="148" customFormat="1" ht="10.5" customHeight="1" x14ac:dyDescent="0.2">
      <c r="A34" s="478" t="s">
        <v>122</v>
      </c>
      <c r="B34" s="481">
        <f>SUM(B14:B33)</f>
        <v>0</v>
      </c>
      <c r="C34" s="481">
        <f t="shared" ref="C34:AZ34" si="3">SUM(C14:C33)</f>
        <v>0</v>
      </c>
      <c r="D34" s="481">
        <f t="shared" si="3"/>
        <v>0</v>
      </c>
      <c r="E34" s="481">
        <f t="shared" si="3"/>
        <v>2</v>
      </c>
      <c r="F34" s="481">
        <f t="shared" si="3"/>
        <v>8</v>
      </c>
      <c r="G34" s="481">
        <f t="shared" si="3"/>
        <v>11</v>
      </c>
      <c r="H34" s="481">
        <f t="shared" si="3"/>
        <v>17</v>
      </c>
      <c r="I34" s="481">
        <f t="shared" si="3"/>
        <v>1</v>
      </c>
      <c r="J34" s="481">
        <f t="shared" si="3"/>
        <v>4</v>
      </c>
      <c r="K34" s="481">
        <f t="shared" si="3"/>
        <v>8</v>
      </c>
      <c r="L34" s="481">
        <f t="shared" si="3"/>
        <v>19</v>
      </c>
      <c r="M34" s="481">
        <f t="shared" si="3"/>
        <v>2</v>
      </c>
      <c r="N34" s="481">
        <f t="shared" si="3"/>
        <v>5</v>
      </c>
      <c r="O34" s="481">
        <f t="shared" si="3"/>
        <v>32</v>
      </c>
      <c r="P34" s="481">
        <f t="shared" si="3"/>
        <v>3</v>
      </c>
      <c r="Q34" s="481">
        <f t="shared" si="3"/>
        <v>23</v>
      </c>
      <c r="R34" s="481">
        <f t="shared" si="3"/>
        <v>28</v>
      </c>
      <c r="S34" s="481">
        <f t="shared" si="3"/>
        <v>71</v>
      </c>
      <c r="T34" s="481">
        <f t="shared" si="3"/>
        <v>1</v>
      </c>
      <c r="U34" s="481">
        <f t="shared" si="3"/>
        <v>33</v>
      </c>
      <c r="V34" s="481">
        <f t="shared" si="3"/>
        <v>22</v>
      </c>
      <c r="W34" s="481">
        <f t="shared" si="3"/>
        <v>10</v>
      </c>
      <c r="X34" s="481">
        <f t="shared" si="3"/>
        <v>68</v>
      </c>
      <c r="Y34" s="481">
        <f t="shared" si="3"/>
        <v>6</v>
      </c>
      <c r="Z34" s="481">
        <f t="shared" si="3"/>
        <v>18</v>
      </c>
      <c r="AA34" s="481">
        <f t="shared" si="3"/>
        <v>3</v>
      </c>
      <c r="AB34" s="481">
        <f t="shared" si="3"/>
        <v>0</v>
      </c>
      <c r="AC34" s="481">
        <f t="shared" si="3"/>
        <v>3</v>
      </c>
      <c r="AD34" s="481">
        <f t="shared" si="3"/>
        <v>1</v>
      </c>
      <c r="AE34" s="481">
        <f t="shared" si="3"/>
        <v>0</v>
      </c>
      <c r="AF34" s="481">
        <f t="shared" si="3"/>
        <v>0</v>
      </c>
      <c r="AG34" s="481">
        <f t="shared" si="3"/>
        <v>0</v>
      </c>
      <c r="AH34" s="481">
        <f t="shared" si="3"/>
        <v>0</v>
      </c>
      <c r="AI34" s="481">
        <f t="shared" si="3"/>
        <v>0</v>
      </c>
      <c r="AJ34" s="481">
        <f t="shared" si="3"/>
        <v>0</v>
      </c>
      <c r="AK34" s="481">
        <f t="shared" si="3"/>
        <v>0</v>
      </c>
      <c r="AL34" s="481">
        <f t="shared" si="3"/>
        <v>1</v>
      </c>
      <c r="AM34" s="481">
        <f t="shared" si="3"/>
        <v>0</v>
      </c>
      <c r="AN34" s="481">
        <f t="shared" si="3"/>
        <v>0</v>
      </c>
      <c r="AO34" s="481">
        <f t="shared" si="3"/>
        <v>0</v>
      </c>
      <c r="AP34" s="481">
        <f t="shared" si="3"/>
        <v>0</v>
      </c>
      <c r="AQ34" s="481">
        <f t="shared" si="3"/>
        <v>0</v>
      </c>
      <c r="AR34" s="481">
        <f t="shared" si="3"/>
        <v>0</v>
      </c>
      <c r="AS34" s="481">
        <f t="shared" si="3"/>
        <v>0</v>
      </c>
      <c r="AT34" s="481">
        <f t="shared" si="3"/>
        <v>0</v>
      </c>
      <c r="AU34" s="481">
        <f t="shared" si="3"/>
        <v>2</v>
      </c>
      <c r="AV34" s="481">
        <f t="shared" si="3"/>
        <v>1</v>
      </c>
      <c r="AW34" s="481">
        <f t="shared" si="3"/>
        <v>10</v>
      </c>
      <c r="AX34" s="481">
        <f t="shared" si="3"/>
        <v>0</v>
      </c>
      <c r="AY34" s="481">
        <f t="shared" si="3"/>
        <v>0</v>
      </c>
      <c r="AZ34" s="481">
        <f t="shared" si="3"/>
        <v>0</v>
      </c>
      <c r="BA34" s="909">
        <f>SUM(BA14:BA33)</f>
        <v>413</v>
      </c>
      <c r="BC34" s="143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</row>
    <row r="35" spans="1:113" s="148" customFormat="1" ht="10.5" customHeight="1" x14ac:dyDescent="0.2">
      <c r="A35" s="444">
        <v>25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45"/>
      <c r="W35" s="445"/>
      <c r="X35" s="445">
        <v>3</v>
      </c>
      <c r="Y35" s="445"/>
      <c r="Z35" s="445"/>
      <c r="AA35" s="445"/>
      <c r="AB35" s="911">
        <v>38</v>
      </c>
      <c r="AC35" s="911">
        <v>5</v>
      </c>
      <c r="AD35" s="445"/>
      <c r="AE35" s="445"/>
      <c r="AF35" s="445"/>
      <c r="AG35" s="445"/>
      <c r="AH35" s="472"/>
      <c r="AI35" s="474"/>
      <c r="AJ35" s="474"/>
      <c r="AK35" s="472"/>
      <c r="AL35" s="472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907">
        <f t="shared" ref="BA35:BA56" si="4">SUM(B35:AZ35)</f>
        <v>46</v>
      </c>
      <c r="BC35" s="143"/>
    </row>
    <row r="36" spans="1:113" s="148" customFormat="1" ht="10.5" customHeight="1" x14ac:dyDescent="0.2">
      <c r="A36" s="471">
        <v>26</v>
      </c>
      <c r="B36" s="472"/>
      <c r="C36" s="949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949"/>
      <c r="O36" s="472"/>
      <c r="P36" s="472"/>
      <c r="Q36" s="472"/>
      <c r="R36" s="472"/>
      <c r="S36" s="472"/>
      <c r="T36" s="472"/>
      <c r="U36" s="474"/>
      <c r="V36" s="474">
        <v>2</v>
      </c>
      <c r="W36" s="474"/>
      <c r="X36" s="474"/>
      <c r="Y36" s="474"/>
      <c r="Z36" s="474"/>
      <c r="AA36" s="474"/>
      <c r="AB36" s="473"/>
      <c r="AC36" s="473">
        <v>7</v>
      </c>
      <c r="AD36" s="474"/>
      <c r="AE36" s="951">
        <v>1</v>
      </c>
      <c r="AF36" s="474"/>
      <c r="AG36" s="474"/>
      <c r="AH36" s="474"/>
      <c r="AI36" s="474"/>
      <c r="AJ36" s="474"/>
      <c r="AK36" s="474"/>
      <c r="AL36" s="474"/>
      <c r="AM36" s="474">
        <v>1</v>
      </c>
      <c r="AN36" s="474">
        <v>4</v>
      </c>
      <c r="AO36" s="474">
        <v>18</v>
      </c>
      <c r="AP36" s="474">
        <v>1</v>
      </c>
      <c r="AQ36" s="474"/>
      <c r="AR36" s="474"/>
      <c r="AS36" s="474"/>
      <c r="AT36" s="474"/>
      <c r="AU36" s="474"/>
      <c r="AV36" s="474"/>
      <c r="AW36" s="474">
        <v>1</v>
      </c>
      <c r="AX36" s="474"/>
      <c r="AY36" s="474"/>
      <c r="AZ36" s="474"/>
      <c r="BA36" s="907">
        <f t="shared" si="4"/>
        <v>35</v>
      </c>
      <c r="BC36" s="143"/>
    </row>
    <row r="37" spans="1:113" s="150" customFormat="1" ht="10.5" customHeight="1" x14ac:dyDescent="0.2">
      <c r="A37" s="471">
        <v>27</v>
      </c>
      <c r="B37" s="472"/>
      <c r="C37" s="949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949"/>
      <c r="O37" s="472"/>
      <c r="P37" s="472"/>
      <c r="Q37" s="472"/>
      <c r="R37" s="472"/>
      <c r="S37" s="472"/>
      <c r="T37" s="472"/>
      <c r="U37" s="474"/>
      <c r="V37" s="474"/>
      <c r="W37" s="474"/>
      <c r="X37" s="474"/>
      <c r="Y37" s="474"/>
      <c r="Z37" s="474"/>
      <c r="AA37" s="474"/>
      <c r="AB37" s="473"/>
      <c r="AC37" s="473"/>
      <c r="AD37" s="474"/>
      <c r="AE37" s="951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>
        <v>62</v>
      </c>
      <c r="AP37" s="474"/>
      <c r="AQ37" s="474"/>
      <c r="AR37" s="474">
        <v>1</v>
      </c>
      <c r="AS37" s="474">
        <v>1</v>
      </c>
      <c r="AT37" s="474"/>
      <c r="AU37" s="474"/>
      <c r="AV37" s="474"/>
      <c r="AW37" s="474">
        <v>2</v>
      </c>
      <c r="AX37" s="474"/>
      <c r="AY37" s="474"/>
      <c r="AZ37" s="474"/>
      <c r="BA37" s="907">
        <f t="shared" si="4"/>
        <v>66</v>
      </c>
      <c r="BC37" s="143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</row>
    <row r="38" spans="1:113" s="148" customFormat="1" ht="10.5" customHeight="1" x14ac:dyDescent="0.2">
      <c r="A38" s="471">
        <v>28</v>
      </c>
      <c r="B38" s="472"/>
      <c r="C38" s="949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949"/>
      <c r="O38" s="472"/>
      <c r="P38" s="472"/>
      <c r="Q38" s="472"/>
      <c r="R38" s="472"/>
      <c r="S38" s="472"/>
      <c r="T38" s="472"/>
      <c r="U38" s="474"/>
      <c r="V38" s="474"/>
      <c r="W38" s="474"/>
      <c r="X38" s="474"/>
      <c r="Y38" s="474"/>
      <c r="Z38" s="474"/>
      <c r="AA38" s="474"/>
      <c r="AB38" s="474"/>
      <c r="AC38" s="474"/>
      <c r="AD38" s="473"/>
      <c r="AE38" s="950">
        <v>7</v>
      </c>
      <c r="AF38" s="473">
        <v>17</v>
      </c>
      <c r="AG38" s="474">
        <v>4</v>
      </c>
      <c r="AH38" s="474"/>
      <c r="AI38" s="474">
        <v>14</v>
      </c>
      <c r="AJ38" s="474"/>
      <c r="AK38" s="474">
        <v>1</v>
      </c>
      <c r="AL38" s="474"/>
      <c r="AM38" s="474"/>
      <c r="AN38" s="474">
        <v>7</v>
      </c>
      <c r="AO38" s="474"/>
      <c r="AP38" s="474">
        <v>1</v>
      </c>
      <c r="AQ38" s="474">
        <v>6</v>
      </c>
      <c r="AR38" s="474">
        <v>1</v>
      </c>
      <c r="AS38" s="474"/>
      <c r="AT38" s="474"/>
      <c r="AU38" s="474">
        <v>1</v>
      </c>
      <c r="AV38" s="474">
        <v>1</v>
      </c>
      <c r="AW38" s="474"/>
      <c r="AX38" s="474"/>
      <c r="AY38" s="474"/>
      <c r="AZ38" s="474"/>
      <c r="BA38" s="907">
        <f t="shared" si="4"/>
        <v>60</v>
      </c>
      <c r="BC38" s="143"/>
    </row>
    <row r="39" spans="1:113" s="148" customFormat="1" ht="10.5" customHeight="1" x14ac:dyDescent="0.2">
      <c r="A39" s="471">
        <v>29</v>
      </c>
      <c r="B39" s="472"/>
      <c r="C39" s="949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949"/>
      <c r="O39" s="472"/>
      <c r="P39" s="472"/>
      <c r="Q39" s="472"/>
      <c r="R39" s="472"/>
      <c r="S39" s="472"/>
      <c r="T39" s="472"/>
      <c r="U39" s="474"/>
      <c r="V39" s="474"/>
      <c r="W39" s="474"/>
      <c r="X39" s="474"/>
      <c r="Y39" s="474"/>
      <c r="Z39" s="474"/>
      <c r="AA39" s="474"/>
      <c r="AB39" s="474"/>
      <c r="AC39" s="474"/>
      <c r="AD39" s="473"/>
      <c r="AE39" s="950"/>
      <c r="AF39" s="473"/>
      <c r="AG39" s="474"/>
      <c r="AH39" s="474"/>
      <c r="AI39" s="474"/>
      <c r="AJ39" s="474">
        <v>9</v>
      </c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907">
        <f t="shared" si="4"/>
        <v>9</v>
      </c>
      <c r="BC39" s="143"/>
    </row>
    <row r="40" spans="1:113" s="148" customFormat="1" ht="10.5" customHeight="1" x14ac:dyDescent="0.2">
      <c r="A40" s="471">
        <v>30</v>
      </c>
      <c r="B40" s="472"/>
      <c r="C40" s="949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949"/>
      <c r="O40" s="472"/>
      <c r="P40" s="472"/>
      <c r="Q40" s="472"/>
      <c r="R40" s="472"/>
      <c r="S40" s="472"/>
      <c r="T40" s="472"/>
      <c r="U40" s="474"/>
      <c r="V40" s="474"/>
      <c r="W40" s="474"/>
      <c r="X40" s="474"/>
      <c r="Y40" s="474"/>
      <c r="Z40" s="474"/>
      <c r="AA40" s="474"/>
      <c r="AB40" s="474"/>
      <c r="AC40" s="474"/>
      <c r="AD40" s="473"/>
      <c r="AE40" s="950"/>
      <c r="AF40" s="473"/>
      <c r="AG40" s="474">
        <v>3</v>
      </c>
      <c r="AH40" s="474"/>
      <c r="AI40" s="474"/>
      <c r="AJ40" s="474">
        <v>1</v>
      </c>
      <c r="AK40" s="474"/>
      <c r="AL40" s="474"/>
      <c r="AM40" s="474"/>
      <c r="AN40" s="474"/>
      <c r="AO40" s="474"/>
      <c r="AP40" s="474"/>
      <c r="AQ40" s="474">
        <v>5</v>
      </c>
      <c r="AR40" s="474"/>
      <c r="AS40" s="474"/>
      <c r="AT40" s="474"/>
      <c r="AU40" s="474"/>
      <c r="AV40" s="474"/>
      <c r="AW40" s="474"/>
      <c r="AX40" s="474"/>
      <c r="AY40" s="474"/>
      <c r="AZ40" s="474"/>
      <c r="BA40" s="907">
        <f t="shared" si="4"/>
        <v>9</v>
      </c>
      <c r="BC40" s="143"/>
    </row>
    <row r="41" spans="1:113" s="148" customFormat="1" ht="10.5" customHeight="1" x14ac:dyDescent="0.2">
      <c r="A41" s="471">
        <v>31</v>
      </c>
      <c r="B41" s="472"/>
      <c r="C41" s="949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949"/>
      <c r="O41" s="472"/>
      <c r="P41" s="472"/>
      <c r="Q41" s="472"/>
      <c r="R41" s="472"/>
      <c r="S41" s="472"/>
      <c r="T41" s="472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951"/>
      <c r="AF41" s="474"/>
      <c r="AG41" s="473"/>
      <c r="AH41" s="473">
        <v>7</v>
      </c>
      <c r="AI41" s="473">
        <v>15</v>
      </c>
      <c r="AJ41" s="474"/>
      <c r="AK41" s="474">
        <v>3</v>
      </c>
      <c r="AL41" s="474"/>
      <c r="AM41" s="474">
        <v>1</v>
      </c>
      <c r="AN41" s="474"/>
      <c r="AO41" s="474"/>
      <c r="AP41" s="474">
        <v>3</v>
      </c>
      <c r="AQ41" s="474"/>
      <c r="AR41" s="474">
        <v>1</v>
      </c>
      <c r="AS41" s="474"/>
      <c r="AT41" s="474"/>
      <c r="AU41" s="474"/>
      <c r="AV41" s="474">
        <v>1</v>
      </c>
      <c r="AW41" s="474"/>
      <c r="AX41" s="474">
        <v>3</v>
      </c>
      <c r="AY41" s="474"/>
      <c r="AZ41" s="474"/>
      <c r="BA41" s="907">
        <f t="shared" si="4"/>
        <v>34</v>
      </c>
      <c r="BC41" s="143"/>
    </row>
    <row r="42" spans="1:113" s="148" customFormat="1" ht="10.5" customHeight="1" x14ac:dyDescent="0.2">
      <c r="A42" s="471">
        <v>32</v>
      </c>
      <c r="B42" s="472"/>
      <c r="C42" s="949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949"/>
      <c r="O42" s="472"/>
      <c r="P42" s="472"/>
      <c r="Q42" s="472"/>
      <c r="R42" s="472"/>
      <c r="S42" s="472"/>
      <c r="T42" s="472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951"/>
      <c r="AF42" s="474"/>
      <c r="AG42" s="473"/>
      <c r="AH42" s="473"/>
      <c r="AI42" s="473">
        <v>7</v>
      </c>
      <c r="AJ42" s="474"/>
      <c r="AK42" s="474">
        <v>1</v>
      </c>
      <c r="AL42" s="474"/>
      <c r="AM42" s="474"/>
      <c r="AN42" s="474"/>
      <c r="AO42" s="474"/>
      <c r="AP42" s="474"/>
      <c r="AQ42" s="474"/>
      <c r="AR42" s="474">
        <v>5</v>
      </c>
      <c r="AS42" s="474"/>
      <c r="AT42" s="474"/>
      <c r="AU42" s="474"/>
      <c r="AV42" s="474"/>
      <c r="AW42" s="474"/>
      <c r="AX42" s="474">
        <v>1</v>
      </c>
      <c r="AY42" s="474">
        <v>15</v>
      </c>
      <c r="AZ42" s="474"/>
      <c r="BA42" s="907">
        <f t="shared" si="4"/>
        <v>29</v>
      </c>
      <c r="BC42" s="143"/>
    </row>
    <row r="43" spans="1:113" s="148" customFormat="1" ht="10.5" customHeight="1" x14ac:dyDescent="0.2">
      <c r="A43" s="471">
        <v>33</v>
      </c>
      <c r="B43" s="472"/>
      <c r="C43" s="949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949"/>
      <c r="O43" s="472"/>
      <c r="P43" s="472"/>
      <c r="Q43" s="472"/>
      <c r="R43" s="472"/>
      <c r="S43" s="472"/>
      <c r="T43" s="472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951"/>
      <c r="AF43" s="474"/>
      <c r="AG43" s="473"/>
      <c r="AH43" s="473"/>
      <c r="AI43" s="473"/>
      <c r="AJ43" s="474"/>
      <c r="AK43" s="474"/>
      <c r="AL43" s="474"/>
      <c r="AM43" s="474"/>
      <c r="AN43" s="474">
        <v>2</v>
      </c>
      <c r="AO43" s="474"/>
      <c r="AP43" s="474">
        <v>4</v>
      </c>
      <c r="AQ43" s="474">
        <v>2</v>
      </c>
      <c r="AR43" s="474"/>
      <c r="AS43" s="474"/>
      <c r="AT43" s="474"/>
      <c r="AU43" s="474"/>
      <c r="AV43" s="474"/>
      <c r="AW43" s="474"/>
      <c r="AX43" s="474">
        <v>1</v>
      </c>
      <c r="AY43" s="474"/>
      <c r="AZ43" s="474"/>
      <c r="BA43" s="907">
        <f t="shared" si="4"/>
        <v>9</v>
      </c>
      <c r="BC43" s="143"/>
    </row>
    <row r="44" spans="1:113" s="148" customFormat="1" ht="10.5" customHeight="1" x14ac:dyDescent="0.2">
      <c r="A44" s="471">
        <v>34</v>
      </c>
      <c r="B44" s="472"/>
      <c r="C44" s="949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949"/>
      <c r="O44" s="472"/>
      <c r="P44" s="472"/>
      <c r="Q44" s="472"/>
      <c r="R44" s="472"/>
      <c r="S44" s="472"/>
      <c r="T44" s="472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951"/>
      <c r="AF44" s="474"/>
      <c r="AG44" s="474"/>
      <c r="AH44" s="474"/>
      <c r="AI44" s="474"/>
      <c r="AJ44" s="473"/>
      <c r="AK44" s="473">
        <v>2</v>
      </c>
      <c r="AL44" s="473"/>
      <c r="AM44" s="473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907">
        <f t="shared" si="4"/>
        <v>2</v>
      </c>
      <c r="BC44" s="143"/>
    </row>
    <row r="45" spans="1:113" s="148" customFormat="1" ht="10.5" customHeight="1" x14ac:dyDescent="0.2">
      <c r="A45" s="471">
        <v>35</v>
      </c>
      <c r="B45" s="472"/>
      <c r="C45" s="949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949"/>
      <c r="O45" s="472"/>
      <c r="P45" s="472"/>
      <c r="Q45" s="472"/>
      <c r="R45" s="472"/>
      <c r="S45" s="472"/>
      <c r="T45" s="472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951"/>
      <c r="AF45" s="474"/>
      <c r="AG45" s="474"/>
      <c r="AH45" s="474"/>
      <c r="AI45" s="474"/>
      <c r="AJ45" s="473"/>
      <c r="AK45" s="473"/>
      <c r="AL45" s="473">
        <v>55</v>
      </c>
      <c r="AM45" s="473">
        <v>1</v>
      </c>
      <c r="AN45" s="474">
        <v>1</v>
      </c>
      <c r="AO45" s="474"/>
      <c r="AP45" s="474"/>
      <c r="AQ45" s="474"/>
      <c r="AR45" s="474"/>
      <c r="AS45" s="474"/>
      <c r="AT45" s="474"/>
      <c r="AU45" s="474"/>
      <c r="AV45" s="474">
        <v>1</v>
      </c>
      <c r="AW45" s="474"/>
      <c r="AX45" s="474"/>
      <c r="AY45" s="474"/>
      <c r="AZ45" s="474"/>
      <c r="BA45" s="907">
        <f t="shared" si="4"/>
        <v>58</v>
      </c>
      <c r="BC45" s="143"/>
    </row>
    <row r="46" spans="1:113" s="148" customFormat="1" ht="10.5" customHeight="1" x14ac:dyDescent="0.2">
      <c r="A46" s="471">
        <v>36</v>
      </c>
      <c r="B46" s="472"/>
      <c r="C46" s="949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949"/>
      <c r="O46" s="472"/>
      <c r="P46" s="472"/>
      <c r="Q46" s="472"/>
      <c r="R46" s="472"/>
      <c r="S46" s="472"/>
      <c r="T46" s="472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951"/>
      <c r="AF46" s="474"/>
      <c r="AG46" s="474"/>
      <c r="AH46" s="474"/>
      <c r="AI46" s="474"/>
      <c r="AJ46" s="473"/>
      <c r="AK46" s="473"/>
      <c r="AL46" s="473"/>
      <c r="AM46" s="473">
        <v>9</v>
      </c>
      <c r="AN46" s="474"/>
      <c r="AO46" s="474"/>
      <c r="AP46" s="474"/>
      <c r="AQ46" s="474"/>
      <c r="AR46" s="474"/>
      <c r="AS46" s="474"/>
      <c r="AT46" s="474"/>
      <c r="AU46" s="474">
        <v>5</v>
      </c>
      <c r="AV46" s="474">
        <v>6</v>
      </c>
      <c r="AW46" s="474"/>
      <c r="AX46" s="474"/>
      <c r="AY46" s="474"/>
      <c r="AZ46" s="474"/>
      <c r="BA46" s="907">
        <f t="shared" si="4"/>
        <v>20</v>
      </c>
      <c r="BC46" s="143"/>
    </row>
    <row r="47" spans="1:113" s="148" customFormat="1" ht="10.5" customHeight="1" x14ac:dyDescent="0.2">
      <c r="A47" s="471">
        <v>37</v>
      </c>
      <c r="B47" s="472"/>
      <c r="C47" s="949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949"/>
      <c r="O47" s="472"/>
      <c r="P47" s="472"/>
      <c r="Q47" s="472"/>
      <c r="R47" s="472"/>
      <c r="S47" s="472"/>
      <c r="T47" s="472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951"/>
      <c r="AF47" s="474"/>
      <c r="AG47" s="474"/>
      <c r="AH47" s="474"/>
      <c r="AI47" s="474"/>
      <c r="AJ47" s="473"/>
      <c r="AK47" s="473"/>
      <c r="AL47" s="473"/>
      <c r="AM47" s="473"/>
      <c r="AN47" s="474">
        <v>2</v>
      </c>
      <c r="AO47" s="474">
        <v>1</v>
      </c>
      <c r="AP47" s="474"/>
      <c r="AQ47" s="474"/>
      <c r="AR47" s="474"/>
      <c r="AS47" s="474"/>
      <c r="AT47" s="474"/>
      <c r="AU47" s="474">
        <v>3</v>
      </c>
      <c r="AV47" s="474"/>
      <c r="AW47" s="474"/>
      <c r="AX47" s="474"/>
      <c r="AY47" s="474"/>
      <c r="AZ47" s="474"/>
      <c r="BA47" s="907">
        <f t="shared" si="4"/>
        <v>6</v>
      </c>
      <c r="BC47" s="143"/>
    </row>
    <row r="48" spans="1:113" s="148" customFormat="1" ht="10.5" customHeight="1" x14ac:dyDescent="0.2">
      <c r="A48" s="471">
        <v>60</v>
      </c>
      <c r="B48" s="472"/>
      <c r="C48" s="949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949"/>
      <c r="O48" s="472"/>
      <c r="P48" s="472"/>
      <c r="Q48" s="472"/>
      <c r="R48" s="472"/>
      <c r="S48" s="472"/>
      <c r="T48" s="472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951"/>
      <c r="AF48" s="474"/>
      <c r="AG48" s="474"/>
      <c r="AH48" s="474"/>
      <c r="AI48" s="474"/>
      <c r="AJ48" s="474"/>
      <c r="AK48" s="474"/>
      <c r="AL48" s="474"/>
      <c r="AM48" s="474"/>
      <c r="AN48" s="473"/>
      <c r="AO48" s="473">
        <v>11</v>
      </c>
      <c r="AP48" s="473">
        <v>28</v>
      </c>
      <c r="AQ48" s="473">
        <v>2</v>
      </c>
      <c r="AR48" s="474"/>
      <c r="AS48" s="474"/>
      <c r="AT48" s="474"/>
      <c r="AU48" s="474"/>
      <c r="AV48" s="474"/>
      <c r="AW48" s="474">
        <v>1</v>
      </c>
      <c r="AX48" s="474">
        <v>1</v>
      </c>
      <c r="AY48" s="474"/>
      <c r="AZ48" s="474"/>
      <c r="BA48" s="907">
        <f t="shared" si="4"/>
        <v>43</v>
      </c>
      <c r="BC48" s="143"/>
    </row>
    <row r="49" spans="1:113" s="148" customFormat="1" ht="10.5" customHeight="1" x14ac:dyDescent="0.2">
      <c r="A49" s="471">
        <v>61</v>
      </c>
      <c r="B49" s="472"/>
      <c r="C49" s="949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949"/>
      <c r="O49" s="472"/>
      <c r="P49" s="472"/>
      <c r="Q49" s="472"/>
      <c r="R49" s="472"/>
      <c r="S49" s="472"/>
      <c r="T49" s="472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951"/>
      <c r="AF49" s="474"/>
      <c r="AG49" s="474"/>
      <c r="AH49" s="474"/>
      <c r="AI49" s="474"/>
      <c r="AJ49" s="474"/>
      <c r="AK49" s="474"/>
      <c r="AL49" s="474"/>
      <c r="AM49" s="474"/>
      <c r="AN49" s="473"/>
      <c r="AO49" s="473"/>
      <c r="AP49" s="473">
        <v>1</v>
      </c>
      <c r="AQ49" s="473">
        <v>26</v>
      </c>
      <c r="AR49" s="474"/>
      <c r="AS49" s="474"/>
      <c r="AT49" s="474"/>
      <c r="AU49" s="474"/>
      <c r="AV49" s="474"/>
      <c r="AW49" s="474">
        <v>2</v>
      </c>
      <c r="AX49" s="474"/>
      <c r="AY49" s="474"/>
      <c r="AZ49" s="474"/>
      <c r="BA49" s="907">
        <f t="shared" si="4"/>
        <v>29</v>
      </c>
      <c r="BC49" s="143"/>
    </row>
    <row r="50" spans="1:113" s="148" customFormat="1" ht="10.5" customHeight="1" x14ac:dyDescent="0.2">
      <c r="A50" s="471">
        <v>62</v>
      </c>
      <c r="B50" s="472"/>
      <c r="C50" s="949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949"/>
      <c r="O50" s="472"/>
      <c r="P50" s="472"/>
      <c r="Q50" s="472"/>
      <c r="R50" s="472"/>
      <c r="S50" s="472"/>
      <c r="T50" s="472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951"/>
      <c r="AF50" s="474"/>
      <c r="AG50" s="474"/>
      <c r="AH50" s="474"/>
      <c r="AI50" s="474"/>
      <c r="AJ50" s="474"/>
      <c r="AK50" s="474"/>
      <c r="AL50" s="474"/>
      <c r="AM50" s="474"/>
      <c r="AN50" s="473"/>
      <c r="AO50" s="473"/>
      <c r="AP50" s="473"/>
      <c r="AQ50" s="473">
        <v>1</v>
      </c>
      <c r="AR50" s="474">
        <v>2</v>
      </c>
      <c r="AS50" s="474"/>
      <c r="AT50" s="474"/>
      <c r="AU50" s="474"/>
      <c r="AV50" s="474"/>
      <c r="AW50" s="474"/>
      <c r="AX50" s="474"/>
      <c r="AY50" s="474"/>
      <c r="AZ50" s="474"/>
      <c r="BA50" s="907">
        <f t="shared" si="4"/>
        <v>3</v>
      </c>
      <c r="BC50" s="143"/>
    </row>
    <row r="51" spans="1:113" s="148" customFormat="1" ht="10.5" customHeight="1" x14ac:dyDescent="0.2">
      <c r="A51" s="471">
        <v>64</v>
      </c>
      <c r="B51" s="472"/>
      <c r="C51" s="949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949"/>
      <c r="O51" s="472"/>
      <c r="P51" s="472"/>
      <c r="Q51" s="472"/>
      <c r="R51" s="472"/>
      <c r="S51" s="472"/>
      <c r="T51" s="472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951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3"/>
      <c r="AS51" s="473">
        <v>54</v>
      </c>
      <c r="AT51" s="473">
        <v>9</v>
      </c>
      <c r="AU51" s="473">
        <v>5</v>
      </c>
      <c r="AV51" s="473">
        <v>12</v>
      </c>
      <c r="AW51" s="473">
        <v>4</v>
      </c>
      <c r="AX51" s="474">
        <v>1</v>
      </c>
      <c r="AY51" s="474">
        <v>2</v>
      </c>
      <c r="AZ51" s="474"/>
      <c r="BA51" s="907">
        <f t="shared" si="4"/>
        <v>87</v>
      </c>
      <c r="BC51" s="143"/>
    </row>
    <row r="52" spans="1:113" s="148" customFormat="1" ht="10.5" customHeight="1" x14ac:dyDescent="0.2">
      <c r="A52" s="471">
        <v>65</v>
      </c>
      <c r="B52" s="472"/>
      <c r="C52" s="949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949"/>
      <c r="O52" s="472"/>
      <c r="P52" s="472"/>
      <c r="Q52" s="472"/>
      <c r="R52" s="472"/>
      <c r="S52" s="472"/>
      <c r="T52" s="472"/>
      <c r="U52" s="474"/>
      <c r="V52" s="474"/>
      <c r="W52" s="474"/>
      <c r="X52" s="474">
        <v>1</v>
      </c>
      <c r="Y52" s="474"/>
      <c r="Z52" s="474"/>
      <c r="AA52" s="474"/>
      <c r="AB52" s="474"/>
      <c r="AC52" s="474"/>
      <c r="AD52" s="474"/>
      <c r="AE52" s="951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3"/>
      <c r="AS52" s="473"/>
      <c r="AT52" s="473">
        <v>20</v>
      </c>
      <c r="AU52" s="473">
        <v>3</v>
      </c>
      <c r="AV52" s="473">
        <v>5</v>
      </c>
      <c r="AW52" s="473">
        <v>12</v>
      </c>
      <c r="AX52" s="474">
        <v>1</v>
      </c>
      <c r="AY52" s="474">
        <v>1</v>
      </c>
      <c r="AZ52" s="474"/>
      <c r="BA52" s="907">
        <f t="shared" si="4"/>
        <v>43</v>
      </c>
      <c r="BC52" s="143"/>
    </row>
    <row r="53" spans="1:113" s="148" customFormat="1" ht="10.5" customHeight="1" x14ac:dyDescent="0.2">
      <c r="A53" s="471">
        <v>66</v>
      </c>
      <c r="B53" s="472"/>
      <c r="C53" s="949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949"/>
      <c r="O53" s="472"/>
      <c r="P53" s="472"/>
      <c r="Q53" s="472"/>
      <c r="R53" s="472"/>
      <c r="S53" s="472"/>
      <c r="T53" s="472"/>
      <c r="U53" s="474"/>
      <c r="V53" s="474"/>
      <c r="W53" s="474"/>
      <c r="X53" s="474"/>
      <c r="Y53" s="474"/>
      <c r="Z53" s="474">
        <v>2</v>
      </c>
      <c r="AA53" s="474"/>
      <c r="AB53" s="474"/>
      <c r="AC53" s="474"/>
      <c r="AD53" s="474"/>
      <c r="AE53" s="951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3"/>
      <c r="AS53" s="473"/>
      <c r="AT53" s="473"/>
      <c r="AU53" s="473"/>
      <c r="AV53" s="473">
        <v>5</v>
      </c>
      <c r="AW53" s="473">
        <v>2</v>
      </c>
      <c r="AX53" s="474"/>
      <c r="AY53" s="474">
        <v>1</v>
      </c>
      <c r="AZ53" s="474"/>
      <c r="BA53" s="907">
        <f t="shared" si="4"/>
        <v>10</v>
      </c>
      <c r="BC53" s="143"/>
      <c r="DC53" s="143"/>
      <c r="DD53" s="143"/>
      <c r="DE53" s="143"/>
      <c r="DF53" s="143"/>
      <c r="DG53" s="143"/>
      <c r="DH53" s="143"/>
      <c r="DI53" s="143"/>
    </row>
    <row r="54" spans="1:113" s="148" customFormat="1" ht="10.5" customHeight="1" x14ac:dyDescent="0.2">
      <c r="A54" s="471">
        <v>67</v>
      </c>
      <c r="B54" s="472"/>
      <c r="C54" s="949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949"/>
      <c r="O54" s="472"/>
      <c r="P54" s="472"/>
      <c r="Q54" s="472"/>
      <c r="R54" s="472"/>
      <c r="S54" s="472"/>
      <c r="T54" s="472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951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3"/>
      <c r="AS54" s="473"/>
      <c r="AT54" s="473"/>
      <c r="AU54" s="473"/>
      <c r="AV54" s="473">
        <v>65</v>
      </c>
      <c r="AW54" s="473"/>
      <c r="AX54" s="474"/>
      <c r="AY54" s="474"/>
      <c r="AZ54" s="474"/>
      <c r="BA54" s="907">
        <f t="shared" si="4"/>
        <v>65</v>
      </c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</row>
    <row r="55" spans="1:113" s="148" customFormat="1" ht="10.5" customHeight="1" x14ac:dyDescent="0.2">
      <c r="A55" s="471">
        <v>68</v>
      </c>
      <c r="B55" s="472"/>
      <c r="C55" s="949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949"/>
      <c r="O55" s="472"/>
      <c r="P55" s="472"/>
      <c r="Q55" s="472"/>
      <c r="R55" s="472"/>
      <c r="S55" s="472"/>
      <c r="T55" s="472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951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3"/>
      <c r="AS55" s="473"/>
      <c r="AT55" s="473"/>
      <c r="AU55" s="473"/>
      <c r="AV55" s="473"/>
      <c r="AW55" s="473">
        <v>4</v>
      </c>
      <c r="AX55" s="474"/>
      <c r="AY55" s="474"/>
      <c r="AZ55" s="474"/>
      <c r="BA55" s="907">
        <f t="shared" si="4"/>
        <v>4</v>
      </c>
      <c r="BC55" s="143"/>
    </row>
    <row r="56" spans="1:113" s="148" customFormat="1" ht="10.5" customHeight="1" x14ac:dyDescent="0.2">
      <c r="A56" s="475">
        <v>69</v>
      </c>
      <c r="B56" s="477"/>
      <c r="C56" s="866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866"/>
      <c r="O56" s="477"/>
      <c r="P56" s="477"/>
      <c r="Q56" s="477"/>
      <c r="R56" s="472"/>
      <c r="S56" s="472"/>
      <c r="T56" s="472"/>
      <c r="U56" s="474"/>
      <c r="V56" s="474"/>
      <c r="W56" s="474"/>
      <c r="X56" s="474"/>
      <c r="Y56" s="474"/>
      <c r="Z56" s="474">
        <v>3</v>
      </c>
      <c r="AA56" s="474"/>
      <c r="AB56" s="474"/>
      <c r="AC56" s="474"/>
      <c r="AD56" s="474"/>
      <c r="AE56" s="951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3"/>
      <c r="AS56" s="473"/>
      <c r="AT56" s="473"/>
      <c r="AU56" s="473"/>
      <c r="AV56" s="473"/>
      <c r="AW56" s="473"/>
      <c r="AX56" s="474"/>
      <c r="AY56" s="474"/>
      <c r="AZ56" s="476"/>
      <c r="BA56" s="907">
        <f t="shared" si="4"/>
        <v>3</v>
      </c>
      <c r="BC56" s="143"/>
      <c r="DC56" s="150"/>
      <c r="DD56" s="150"/>
      <c r="DE56" s="150"/>
      <c r="DF56" s="150"/>
      <c r="DG56" s="150"/>
      <c r="DH56" s="150"/>
      <c r="DI56" s="150"/>
    </row>
    <row r="57" spans="1:113" ht="10.5" customHeight="1" x14ac:dyDescent="0.2">
      <c r="A57" s="478" t="s">
        <v>84</v>
      </c>
      <c r="B57" s="482">
        <f t="shared" ref="B57:AZ57" si="5">SUM(B35:B56)</f>
        <v>0</v>
      </c>
      <c r="C57" s="482">
        <f t="shared" si="5"/>
        <v>0</v>
      </c>
      <c r="D57" s="482">
        <f t="shared" si="5"/>
        <v>0</v>
      </c>
      <c r="E57" s="482">
        <f t="shared" si="5"/>
        <v>0</v>
      </c>
      <c r="F57" s="482">
        <f t="shared" si="5"/>
        <v>0</v>
      </c>
      <c r="G57" s="482">
        <f t="shared" si="5"/>
        <v>0</v>
      </c>
      <c r="H57" s="482">
        <f t="shared" si="5"/>
        <v>0</v>
      </c>
      <c r="I57" s="482">
        <f t="shared" si="5"/>
        <v>0</v>
      </c>
      <c r="J57" s="482">
        <f t="shared" si="5"/>
        <v>0</v>
      </c>
      <c r="K57" s="482">
        <f t="shared" si="5"/>
        <v>0</v>
      </c>
      <c r="L57" s="482">
        <f t="shared" si="5"/>
        <v>0</v>
      </c>
      <c r="M57" s="482">
        <f t="shared" si="5"/>
        <v>0</v>
      </c>
      <c r="N57" s="482">
        <f t="shared" si="5"/>
        <v>0</v>
      </c>
      <c r="O57" s="482">
        <f t="shared" si="5"/>
        <v>0</v>
      </c>
      <c r="P57" s="482">
        <f t="shared" si="5"/>
        <v>0</v>
      </c>
      <c r="Q57" s="482">
        <f t="shared" si="5"/>
        <v>0</v>
      </c>
      <c r="R57" s="482">
        <f t="shared" si="5"/>
        <v>0</v>
      </c>
      <c r="S57" s="482">
        <f t="shared" si="5"/>
        <v>0</v>
      </c>
      <c r="T57" s="482">
        <f t="shared" si="5"/>
        <v>0</v>
      </c>
      <c r="U57" s="482">
        <f t="shared" si="5"/>
        <v>0</v>
      </c>
      <c r="V57" s="482">
        <f t="shared" si="5"/>
        <v>2</v>
      </c>
      <c r="W57" s="482">
        <f t="shared" si="5"/>
        <v>0</v>
      </c>
      <c r="X57" s="482">
        <f t="shared" si="5"/>
        <v>4</v>
      </c>
      <c r="Y57" s="482">
        <f t="shared" si="5"/>
        <v>0</v>
      </c>
      <c r="Z57" s="482">
        <f t="shared" si="5"/>
        <v>5</v>
      </c>
      <c r="AA57" s="482">
        <f t="shared" si="5"/>
        <v>0</v>
      </c>
      <c r="AB57" s="482">
        <f t="shared" si="5"/>
        <v>38</v>
      </c>
      <c r="AC57" s="482">
        <f t="shared" si="5"/>
        <v>12</v>
      </c>
      <c r="AD57" s="482">
        <f t="shared" si="5"/>
        <v>0</v>
      </c>
      <c r="AE57" s="482">
        <f t="shared" si="5"/>
        <v>8</v>
      </c>
      <c r="AF57" s="482">
        <f t="shared" si="5"/>
        <v>17</v>
      </c>
      <c r="AG57" s="482">
        <f t="shared" si="5"/>
        <v>7</v>
      </c>
      <c r="AH57" s="482">
        <f t="shared" si="5"/>
        <v>7</v>
      </c>
      <c r="AI57" s="482">
        <f t="shared" si="5"/>
        <v>36</v>
      </c>
      <c r="AJ57" s="482">
        <f t="shared" si="5"/>
        <v>10</v>
      </c>
      <c r="AK57" s="482">
        <f t="shared" si="5"/>
        <v>7</v>
      </c>
      <c r="AL57" s="482">
        <f t="shared" si="5"/>
        <v>55</v>
      </c>
      <c r="AM57" s="482">
        <f t="shared" si="5"/>
        <v>12</v>
      </c>
      <c r="AN57" s="482">
        <f t="shared" si="5"/>
        <v>16</v>
      </c>
      <c r="AO57" s="482">
        <f t="shared" si="5"/>
        <v>92</v>
      </c>
      <c r="AP57" s="482">
        <f t="shared" si="5"/>
        <v>38</v>
      </c>
      <c r="AQ57" s="482">
        <f t="shared" si="5"/>
        <v>42</v>
      </c>
      <c r="AR57" s="482">
        <f t="shared" si="5"/>
        <v>10</v>
      </c>
      <c r="AS57" s="482">
        <f t="shared" si="5"/>
        <v>55</v>
      </c>
      <c r="AT57" s="482">
        <f t="shared" si="5"/>
        <v>29</v>
      </c>
      <c r="AU57" s="482">
        <f t="shared" si="5"/>
        <v>17</v>
      </c>
      <c r="AV57" s="482">
        <f t="shared" si="5"/>
        <v>96</v>
      </c>
      <c r="AW57" s="482">
        <f t="shared" si="5"/>
        <v>28</v>
      </c>
      <c r="AX57" s="482">
        <f t="shared" si="5"/>
        <v>8</v>
      </c>
      <c r="AY57" s="482">
        <f t="shared" si="5"/>
        <v>19</v>
      </c>
      <c r="AZ57" s="482">
        <f t="shared" si="5"/>
        <v>0</v>
      </c>
      <c r="BA57" s="908">
        <f>SUM(BA35:BA56)</f>
        <v>670</v>
      </c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</row>
    <row r="58" spans="1:113" s="148" customFormat="1" ht="10.5" customHeight="1" x14ac:dyDescent="0.2">
      <c r="A58" s="444">
        <v>85</v>
      </c>
      <c r="B58" s="480"/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0"/>
      <c r="AO58" s="480"/>
      <c r="AP58" s="480"/>
      <c r="AQ58" s="480">
        <v>1</v>
      </c>
      <c r="AR58" s="480"/>
      <c r="AS58" s="480"/>
      <c r="AT58" s="480"/>
      <c r="AU58" s="480"/>
      <c r="AV58" s="480"/>
      <c r="AW58" s="480"/>
      <c r="AX58" s="473"/>
      <c r="AY58" s="473">
        <v>2</v>
      </c>
      <c r="AZ58" s="473"/>
      <c r="BA58" s="907">
        <f>SUM(B58:AZ58)</f>
        <v>3</v>
      </c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/>
      <c r="DD58"/>
      <c r="DE58"/>
      <c r="DF58"/>
      <c r="DG58"/>
      <c r="DH58"/>
      <c r="DI58"/>
    </row>
    <row r="59" spans="1:113" s="148" customFormat="1" ht="10.5" customHeight="1" x14ac:dyDescent="0.2">
      <c r="A59" s="471">
        <v>86</v>
      </c>
      <c r="B59" s="472"/>
      <c r="C59" s="949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949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949"/>
      <c r="AF59" s="472"/>
      <c r="AG59" s="472"/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950"/>
      <c r="AY59" s="950"/>
      <c r="AZ59" s="950">
        <v>6</v>
      </c>
      <c r="BA59" s="907">
        <f>SUM(B59:AZ59)</f>
        <v>6</v>
      </c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/>
      <c r="DD59"/>
      <c r="DE59"/>
      <c r="DF59"/>
      <c r="DG59"/>
      <c r="DH59"/>
      <c r="DI59"/>
    </row>
    <row r="60" spans="1:113" s="148" customFormat="1" ht="10.5" customHeight="1" x14ac:dyDescent="0.2">
      <c r="A60" s="952">
        <v>87</v>
      </c>
      <c r="B60" s="949"/>
      <c r="C60" s="949"/>
      <c r="D60" s="949"/>
      <c r="E60" s="949"/>
      <c r="F60" s="949"/>
      <c r="G60" s="949"/>
      <c r="H60" s="949"/>
      <c r="I60" s="949"/>
      <c r="J60" s="949"/>
      <c r="K60" s="949"/>
      <c r="L60" s="949"/>
      <c r="M60" s="949"/>
      <c r="N60" s="949"/>
      <c r="O60" s="949"/>
      <c r="P60" s="949"/>
      <c r="Q60" s="949"/>
      <c r="R60" s="949"/>
      <c r="S60" s="949"/>
      <c r="T60" s="949"/>
      <c r="U60" s="949"/>
      <c r="V60" s="949"/>
      <c r="W60" s="949"/>
      <c r="X60" s="949"/>
      <c r="Y60" s="949"/>
      <c r="Z60" s="949"/>
      <c r="AA60" s="949"/>
      <c r="AB60" s="949"/>
      <c r="AC60" s="949"/>
      <c r="AD60" s="949"/>
      <c r="AE60" s="949"/>
      <c r="AF60" s="949"/>
      <c r="AG60" s="949"/>
      <c r="AH60" s="949"/>
      <c r="AI60" s="949"/>
      <c r="AJ60" s="949"/>
      <c r="AK60" s="949"/>
      <c r="AL60" s="949"/>
      <c r="AM60" s="949"/>
      <c r="AN60" s="949"/>
      <c r="AO60" s="949"/>
      <c r="AP60" s="949">
        <v>1</v>
      </c>
      <c r="AQ60" s="949"/>
      <c r="AR60" s="949">
        <v>4</v>
      </c>
      <c r="AS60" s="949">
        <v>9</v>
      </c>
      <c r="AT60" s="949">
        <v>2</v>
      </c>
      <c r="AU60" s="949">
        <v>1</v>
      </c>
      <c r="AV60" s="949">
        <v>1</v>
      </c>
      <c r="AW60" s="949">
        <v>1</v>
      </c>
      <c r="AX60" s="950"/>
      <c r="AY60" s="950"/>
      <c r="AZ60" s="950"/>
      <c r="BA60" s="981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/>
      <c r="DD60"/>
      <c r="DE60"/>
      <c r="DF60"/>
      <c r="DG60"/>
      <c r="DH60"/>
      <c r="DI60"/>
    </row>
    <row r="61" spans="1:113" s="148" customFormat="1" ht="10.5" customHeight="1" x14ac:dyDescent="0.2">
      <c r="A61" s="471">
        <v>90</v>
      </c>
      <c r="B61" s="472"/>
      <c r="C61" s="949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949"/>
      <c r="O61" s="472"/>
      <c r="P61" s="472"/>
      <c r="Q61" s="472">
        <v>1</v>
      </c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949"/>
      <c r="AF61" s="472"/>
      <c r="AG61" s="472"/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951"/>
      <c r="AY61" s="951"/>
      <c r="AZ61" s="951"/>
      <c r="BA61" s="907">
        <f>SUM(B61:AZ61)</f>
        <v>1</v>
      </c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/>
      <c r="DD61"/>
      <c r="DE61"/>
      <c r="DF61"/>
      <c r="DG61"/>
      <c r="DH61"/>
      <c r="DI61"/>
    </row>
    <row r="62" spans="1:113" s="148" customFormat="1" ht="10.5" customHeight="1" x14ac:dyDescent="0.2">
      <c r="A62" s="471">
        <v>91</v>
      </c>
      <c r="B62" s="472"/>
      <c r="C62" s="949"/>
      <c r="D62" s="472"/>
      <c r="E62" s="472"/>
      <c r="F62" s="472"/>
      <c r="G62" s="472"/>
      <c r="H62" s="472"/>
      <c r="I62" s="472"/>
      <c r="J62" s="472"/>
      <c r="K62" s="472"/>
      <c r="L62" s="472"/>
      <c r="M62" s="472">
        <v>2</v>
      </c>
      <c r="N62" s="949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>
        <v>2</v>
      </c>
      <c r="AA62" s="472"/>
      <c r="AB62" s="472"/>
      <c r="AC62" s="472"/>
      <c r="AD62" s="472"/>
      <c r="AE62" s="949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>
        <v>1</v>
      </c>
      <c r="AX62" s="951"/>
      <c r="AY62" s="951"/>
      <c r="AZ62" s="951"/>
      <c r="BA62" s="907">
        <f>SUM(B62:AZ62)</f>
        <v>5</v>
      </c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/>
      <c r="DD62"/>
      <c r="DE62"/>
      <c r="DF62"/>
      <c r="DG62"/>
      <c r="DH62"/>
      <c r="DI62"/>
    </row>
    <row r="63" spans="1:113" s="148" customFormat="1" ht="10.5" customHeight="1" x14ac:dyDescent="0.2">
      <c r="A63" s="475">
        <v>92</v>
      </c>
      <c r="B63" s="477"/>
      <c r="C63" s="866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866"/>
      <c r="O63" s="477"/>
      <c r="P63" s="477"/>
      <c r="Q63" s="477"/>
      <c r="R63" s="477"/>
      <c r="S63" s="477"/>
      <c r="T63" s="477"/>
      <c r="U63" s="477"/>
      <c r="V63" s="619">
        <v>1</v>
      </c>
      <c r="W63" s="619">
        <v>1</v>
      </c>
      <c r="X63" s="477"/>
      <c r="Y63" s="477"/>
      <c r="Z63" s="477"/>
      <c r="AA63" s="472"/>
      <c r="AB63" s="477"/>
      <c r="AC63" s="477"/>
      <c r="AD63" s="477"/>
      <c r="AE63" s="866"/>
      <c r="AF63" s="477"/>
      <c r="AG63" s="477"/>
      <c r="AH63" s="477"/>
      <c r="AI63" s="477"/>
      <c r="AJ63" s="477"/>
      <c r="AK63" s="477"/>
      <c r="AL63" s="477"/>
      <c r="AM63" s="477"/>
      <c r="AN63" s="477"/>
      <c r="AO63" s="477"/>
      <c r="AP63" s="476"/>
      <c r="AQ63" s="476"/>
      <c r="AR63" s="476"/>
      <c r="AS63" s="476"/>
      <c r="AT63" s="477"/>
      <c r="AU63" s="477"/>
      <c r="AV63" s="477"/>
      <c r="AW63" s="619"/>
      <c r="AX63" s="474"/>
      <c r="AY63" s="474"/>
      <c r="AZ63" s="474"/>
      <c r="BA63" s="907">
        <f>SUM(B63:AZ63)</f>
        <v>2</v>
      </c>
      <c r="BC63" s="14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 s="151"/>
      <c r="DD63" s="151"/>
      <c r="DE63" s="151"/>
      <c r="DF63" s="151"/>
      <c r="DG63" s="151"/>
      <c r="DH63" s="151"/>
      <c r="DI63" s="151"/>
    </row>
    <row r="64" spans="1:113" s="150" customFormat="1" ht="10.5" customHeight="1" x14ac:dyDescent="0.2">
      <c r="A64" s="490" t="s">
        <v>386</v>
      </c>
      <c r="B64" s="483">
        <f t="shared" ref="B64:AZ64" si="6">SUM(B58:B63)</f>
        <v>0</v>
      </c>
      <c r="C64" s="483">
        <f t="shared" si="6"/>
        <v>0</v>
      </c>
      <c r="D64" s="483">
        <f t="shared" si="6"/>
        <v>0</v>
      </c>
      <c r="E64" s="483">
        <f t="shared" si="6"/>
        <v>0</v>
      </c>
      <c r="F64" s="483">
        <f t="shared" si="6"/>
        <v>0</v>
      </c>
      <c r="G64" s="483">
        <f t="shared" si="6"/>
        <v>0</v>
      </c>
      <c r="H64" s="483">
        <f t="shared" si="6"/>
        <v>0</v>
      </c>
      <c r="I64" s="483">
        <f t="shared" si="6"/>
        <v>0</v>
      </c>
      <c r="J64" s="483">
        <f t="shared" si="6"/>
        <v>0</v>
      </c>
      <c r="K64" s="483">
        <f t="shared" si="6"/>
        <v>0</v>
      </c>
      <c r="L64" s="483">
        <f t="shared" si="6"/>
        <v>0</v>
      </c>
      <c r="M64" s="483">
        <f t="shared" si="6"/>
        <v>2</v>
      </c>
      <c r="N64" s="483">
        <f t="shared" si="6"/>
        <v>0</v>
      </c>
      <c r="O64" s="483">
        <f t="shared" si="6"/>
        <v>0</v>
      </c>
      <c r="P64" s="483">
        <f t="shared" si="6"/>
        <v>0</v>
      </c>
      <c r="Q64" s="483">
        <f t="shared" si="6"/>
        <v>1</v>
      </c>
      <c r="R64" s="483">
        <f t="shared" si="6"/>
        <v>0</v>
      </c>
      <c r="S64" s="483">
        <f t="shared" si="6"/>
        <v>0</v>
      </c>
      <c r="T64" s="483">
        <f t="shared" si="6"/>
        <v>0</v>
      </c>
      <c r="U64" s="483">
        <f t="shared" si="6"/>
        <v>0</v>
      </c>
      <c r="V64" s="483">
        <f t="shared" si="6"/>
        <v>1</v>
      </c>
      <c r="W64" s="483">
        <f t="shared" si="6"/>
        <v>1</v>
      </c>
      <c r="X64" s="483">
        <f t="shared" si="6"/>
        <v>0</v>
      </c>
      <c r="Y64" s="483">
        <f t="shared" si="6"/>
        <v>0</v>
      </c>
      <c r="Z64" s="483">
        <f t="shared" si="6"/>
        <v>2</v>
      </c>
      <c r="AA64" s="483">
        <f t="shared" si="6"/>
        <v>0</v>
      </c>
      <c r="AB64" s="483">
        <f t="shared" si="6"/>
        <v>0</v>
      </c>
      <c r="AC64" s="483">
        <f t="shared" si="6"/>
        <v>0</v>
      </c>
      <c r="AD64" s="483">
        <f t="shared" si="6"/>
        <v>0</v>
      </c>
      <c r="AE64" s="483">
        <f t="shared" si="6"/>
        <v>0</v>
      </c>
      <c r="AF64" s="483">
        <f t="shared" si="6"/>
        <v>0</v>
      </c>
      <c r="AG64" s="483">
        <f t="shared" si="6"/>
        <v>0</v>
      </c>
      <c r="AH64" s="483">
        <f t="shared" si="6"/>
        <v>0</v>
      </c>
      <c r="AI64" s="483">
        <f t="shared" si="6"/>
        <v>0</v>
      </c>
      <c r="AJ64" s="483">
        <f t="shared" si="6"/>
        <v>0</v>
      </c>
      <c r="AK64" s="483">
        <f t="shared" si="6"/>
        <v>0</v>
      </c>
      <c r="AL64" s="483">
        <f t="shared" si="6"/>
        <v>0</v>
      </c>
      <c r="AM64" s="483">
        <f t="shared" si="6"/>
        <v>0</v>
      </c>
      <c r="AN64" s="483">
        <f t="shared" si="6"/>
        <v>0</v>
      </c>
      <c r="AO64" s="483">
        <f t="shared" si="6"/>
        <v>0</v>
      </c>
      <c r="AP64" s="483">
        <f t="shared" si="6"/>
        <v>1</v>
      </c>
      <c r="AQ64" s="483">
        <f t="shared" si="6"/>
        <v>1</v>
      </c>
      <c r="AR64" s="483">
        <f t="shared" si="6"/>
        <v>4</v>
      </c>
      <c r="AS64" s="483">
        <f t="shared" si="6"/>
        <v>9</v>
      </c>
      <c r="AT64" s="483">
        <f t="shared" si="6"/>
        <v>2</v>
      </c>
      <c r="AU64" s="483">
        <f t="shared" si="6"/>
        <v>1</v>
      </c>
      <c r="AV64" s="483">
        <f t="shared" si="6"/>
        <v>1</v>
      </c>
      <c r="AW64" s="483">
        <f t="shared" si="6"/>
        <v>2</v>
      </c>
      <c r="AX64" s="483">
        <f t="shared" si="6"/>
        <v>0</v>
      </c>
      <c r="AY64" s="483">
        <f t="shared" si="6"/>
        <v>2</v>
      </c>
      <c r="AZ64" s="483">
        <f t="shared" si="6"/>
        <v>6</v>
      </c>
      <c r="BA64" s="907">
        <f>SUM(B64:AZ64)</f>
        <v>36</v>
      </c>
      <c r="BC64" s="143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43"/>
      <c r="DD64" s="143"/>
      <c r="DE64" s="143"/>
      <c r="DF64" s="143"/>
      <c r="DG64" s="143"/>
      <c r="DH64" s="143"/>
      <c r="DI64" s="143"/>
    </row>
    <row r="65" spans="1:245" ht="10.5" customHeight="1" x14ac:dyDescent="0.2">
      <c r="A65" s="484" t="s">
        <v>8</v>
      </c>
      <c r="B65" s="485">
        <f>B13+B34+B57+B64</f>
        <v>2</v>
      </c>
      <c r="C65" s="485">
        <f t="shared" ref="C65:AZ65" si="7">C13+C34+C57+C64</f>
        <v>1</v>
      </c>
      <c r="D65" s="485">
        <f t="shared" si="7"/>
        <v>3</v>
      </c>
      <c r="E65" s="485">
        <f t="shared" si="7"/>
        <v>2</v>
      </c>
      <c r="F65" s="485">
        <f t="shared" si="7"/>
        <v>8</v>
      </c>
      <c r="G65" s="485">
        <f t="shared" si="7"/>
        <v>11</v>
      </c>
      <c r="H65" s="485">
        <f t="shared" si="7"/>
        <v>19</v>
      </c>
      <c r="I65" s="485">
        <f t="shared" si="7"/>
        <v>2</v>
      </c>
      <c r="J65" s="485">
        <f t="shared" si="7"/>
        <v>6</v>
      </c>
      <c r="K65" s="485">
        <f t="shared" si="7"/>
        <v>8</v>
      </c>
      <c r="L65" s="485">
        <f t="shared" si="7"/>
        <v>20</v>
      </c>
      <c r="M65" s="485">
        <f t="shared" si="7"/>
        <v>4</v>
      </c>
      <c r="N65" s="485">
        <f t="shared" si="7"/>
        <v>12</v>
      </c>
      <c r="O65" s="485">
        <f t="shared" si="7"/>
        <v>32</v>
      </c>
      <c r="P65" s="485">
        <f t="shared" si="7"/>
        <v>52</v>
      </c>
      <c r="Q65" s="485">
        <f t="shared" si="7"/>
        <v>24</v>
      </c>
      <c r="R65" s="485">
        <f t="shared" si="7"/>
        <v>28</v>
      </c>
      <c r="S65" s="485">
        <f t="shared" si="7"/>
        <v>77</v>
      </c>
      <c r="T65" s="485">
        <f t="shared" si="7"/>
        <v>2</v>
      </c>
      <c r="U65" s="485">
        <f t="shared" si="7"/>
        <v>36</v>
      </c>
      <c r="V65" s="485">
        <f t="shared" si="7"/>
        <v>25</v>
      </c>
      <c r="W65" s="485">
        <f t="shared" si="7"/>
        <v>11</v>
      </c>
      <c r="X65" s="485">
        <f t="shared" si="7"/>
        <v>72</v>
      </c>
      <c r="Y65" s="485">
        <f t="shared" si="7"/>
        <v>6</v>
      </c>
      <c r="Z65" s="485">
        <f t="shared" si="7"/>
        <v>25</v>
      </c>
      <c r="AA65" s="485">
        <f t="shared" si="7"/>
        <v>3</v>
      </c>
      <c r="AB65" s="485">
        <f t="shared" si="7"/>
        <v>38</v>
      </c>
      <c r="AC65" s="485">
        <f t="shared" si="7"/>
        <v>15</v>
      </c>
      <c r="AD65" s="485">
        <f t="shared" si="7"/>
        <v>1</v>
      </c>
      <c r="AE65" s="485">
        <f t="shared" si="7"/>
        <v>8</v>
      </c>
      <c r="AF65" s="485">
        <f t="shared" si="7"/>
        <v>17</v>
      </c>
      <c r="AG65" s="485">
        <f t="shared" si="7"/>
        <v>7</v>
      </c>
      <c r="AH65" s="485">
        <f t="shared" si="7"/>
        <v>7</v>
      </c>
      <c r="AI65" s="485">
        <f t="shared" si="7"/>
        <v>36</v>
      </c>
      <c r="AJ65" s="485">
        <f t="shared" si="7"/>
        <v>10</v>
      </c>
      <c r="AK65" s="485">
        <f t="shared" si="7"/>
        <v>7</v>
      </c>
      <c r="AL65" s="485">
        <f t="shared" si="7"/>
        <v>56</v>
      </c>
      <c r="AM65" s="485">
        <f t="shared" si="7"/>
        <v>12</v>
      </c>
      <c r="AN65" s="485">
        <f t="shared" si="7"/>
        <v>16</v>
      </c>
      <c r="AO65" s="485">
        <f t="shared" si="7"/>
        <v>93</v>
      </c>
      <c r="AP65" s="485">
        <f t="shared" si="7"/>
        <v>39</v>
      </c>
      <c r="AQ65" s="485">
        <f t="shared" si="7"/>
        <v>43</v>
      </c>
      <c r="AR65" s="485">
        <f t="shared" si="7"/>
        <v>14</v>
      </c>
      <c r="AS65" s="485">
        <f t="shared" si="7"/>
        <v>64</v>
      </c>
      <c r="AT65" s="485">
        <f t="shared" si="7"/>
        <v>31</v>
      </c>
      <c r="AU65" s="485">
        <f t="shared" si="7"/>
        <v>20</v>
      </c>
      <c r="AV65" s="485">
        <f t="shared" si="7"/>
        <v>98</v>
      </c>
      <c r="AW65" s="485">
        <f t="shared" si="7"/>
        <v>40</v>
      </c>
      <c r="AX65" s="485">
        <f t="shared" si="7"/>
        <v>8</v>
      </c>
      <c r="AY65" s="485">
        <f t="shared" si="7"/>
        <v>21</v>
      </c>
      <c r="AZ65" s="485">
        <f t="shared" si="7"/>
        <v>6</v>
      </c>
      <c r="BA65" s="910">
        <f>BA13+BA34+BA57+BA64</f>
        <v>1198</v>
      </c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0.5" customHeight="1" x14ac:dyDescent="0.2">
      <c r="A66" s="916"/>
      <c r="B66" s="974" t="s">
        <v>358</v>
      </c>
      <c r="C66" s="974"/>
      <c r="D66" s="975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5"/>
      <c r="P66" s="975"/>
      <c r="Q66" s="975"/>
      <c r="R66" s="975"/>
      <c r="S66" s="975"/>
      <c r="T66" s="975"/>
      <c r="U66" s="975"/>
      <c r="V66" s="975"/>
      <c r="W66" s="975"/>
      <c r="X66" s="975"/>
      <c r="Y66" s="975"/>
      <c r="Z66" s="975"/>
      <c r="AA66" s="975"/>
      <c r="AB66" s="975"/>
      <c r="AC66" s="975"/>
      <c r="AD66" s="975"/>
      <c r="AE66" s="975"/>
      <c r="AF66" s="975"/>
      <c r="AG66" s="975"/>
      <c r="AH66" s="975"/>
      <c r="AI66" s="975"/>
      <c r="AJ66" s="975"/>
      <c r="AK66" s="975"/>
      <c r="AL66" s="975"/>
      <c r="AM66" s="975"/>
      <c r="AN66" s="975"/>
      <c r="AO66" s="975"/>
      <c r="AP66" s="975"/>
      <c r="AQ66" s="975"/>
      <c r="AR66" s="975"/>
      <c r="AS66" s="975"/>
      <c r="AT66" s="975"/>
      <c r="AU66" s="975"/>
      <c r="AV66" s="975"/>
      <c r="AW66" s="975"/>
      <c r="AX66" s="975"/>
      <c r="AY66" s="975"/>
      <c r="AZ66" s="975"/>
      <c r="BA66" s="976"/>
      <c r="BB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s="151" customFormat="1" ht="10.5" customHeight="1" x14ac:dyDescent="0.2">
      <c r="A67" s="912" t="str">
        <f>'fiche technique'!B5</f>
        <v>Source: MESRI-DGRH A1-1, ANTARES, campagne qualification 2021, données au 15/11/2021</v>
      </c>
      <c r="B67" s="915"/>
      <c r="C67" s="915"/>
      <c r="D67" s="915"/>
      <c r="E67" s="915"/>
      <c r="F67" s="915"/>
      <c r="G67" s="915"/>
      <c r="H67" s="915"/>
      <c r="I67" s="915"/>
      <c r="J67" s="915"/>
      <c r="K67" s="915"/>
      <c r="L67" s="915"/>
      <c r="M67" s="915"/>
      <c r="N67" s="915"/>
      <c r="O67" s="915"/>
      <c r="P67" s="915"/>
      <c r="Q67" s="915"/>
      <c r="R67" s="915"/>
      <c r="S67" s="915"/>
      <c r="T67" s="915"/>
      <c r="U67" s="915"/>
      <c r="V67" s="915"/>
      <c r="W67" s="915"/>
      <c r="X67" s="915"/>
      <c r="Y67" s="915"/>
      <c r="Z67" s="915"/>
      <c r="AA67" s="915"/>
      <c r="AB67" s="915"/>
      <c r="AC67" s="915"/>
      <c r="AD67" s="915"/>
      <c r="AE67" s="915"/>
      <c r="AF67" s="915"/>
      <c r="AG67" s="915"/>
      <c r="AH67" s="914"/>
      <c r="AI67" s="914"/>
      <c r="AJ67" s="914"/>
      <c r="AK67" s="914"/>
      <c r="AL67" s="914"/>
      <c r="AM67" s="914"/>
      <c r="AN67" s="914"/>
      <c r="AO67" s="914"/>
      <c r="AP67" s="914"/>
      <c r="AQ67" s="914"/>
      <c r="AR67" s="914"/>
      <c r="AS67" s="914"/>
      <c r="AT67" s="914"/>
      <c r="AU67" s="914"/>
      <c r="AV67" s="914"/>
      <c r="AW67" s="914"/>
      <c r="AX67" s="914"/>
      <c r="AY67" s="914"/>
      <c r="AZ67" s="914"/>
      <c r="BA67" s="914"/>
      <c r="BC67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</row>
    <row r="68" spans="1:245" ht="10.5" customHeight="1" x14ac:dyDescent="0.2">
      <c r="BC68" s="151"/>
    </row>
    <row r="152" spans="1:245" s="443" customFormat="1" ht="10.5" customHeight="1" x14ac:dyDescent="0.2">
      <c r="A152" s="17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  <c r="DE152" s="143"/>
      <c r="DF152" s="143"/>
      <c r="DG152" s="143"/>
      <c r="DH152" s="143"/>
      <c r="DI152" s="143"/>
      <c r="DJ152" s="143"/>
      <c r="DK152" s="143"/>
      <c r="DL152" s="143"/>
      <c r="DM152" s="143"/>
      <c r="DN152" s="143"/>
      <c r="DO152" s="143"/>
      <c r="DP152" s="143"/>
      <c r="DQ152" s="143"/>
      <c r="DR152" s="143"/>
      <c r="DS152" s="143"/>
      <c r="DT152" s="143"/>
      <c r="DU152" s="143"/>
      <c r="DV152" s="143"/>
      <c r="DW152" s="143"/>
      <c r="DX152" s="143"/>
      <c r="DY152" s="143"/>
      <c r="DZ152" s="143"/>
      <c r="EA152" s="143"/>
      <c r="EB152" s="143"/>
      <c r="EC152" s="143"/>
      <c r="ED152" s="143"/>
      <c r="EE152" s="143"/>
      <c r="EF152" s="143"/>
      <c r="EG152" s="143"/>
      <c r="EH152" s="143"/>
      <c r="EI152" s="143"/>
      <c r="EJ152" s="143"/>
      <c r="EK152" s="143"/>
      <c r="EL152" s="143"/>
      <c r="EM152" s="143"/>
      <c r="EN152" s="143"/>
      <c r="EO152" s="143"/>
      <c r="EP152" s="143"/>
      <c r="EQ152" s="143"/>
      <c r="ER152" s="143"/>
      <c r="ES152" s="143"/>
      <c r="ET152" s="143"/>
      <c r="EU152" s="143"/>
      <c r="EV152" s="143"/>
      <c r="EW152" s="143"/>
      <c r="EX152" s="143"/>
      <c r="EY152" s="143"/>
      <c r="EZ152" s="143"/>
      <c r="FA152" s="143"/>
      <c r="FB152" s="143"/>
      <c r="FC152" s="143"/>
      <c r="FD152" s="143"/>
      <c r="FE152" s="143"/>
      <c r="FF152" s="143"/>
      <c r="FG152" s="143"/>
      <c r="FH152" s="143"/>
      <c r="FI152" s="143"/>
      <c r="FJ152" s="143"/>
      <c r="FK152" s="143"/>
      <c r="FL152" s="143"/>
      <c r="FM152" s="143"/>
      <c r="FN152" s="143"/>
      <c r="FO152" s="143"/>
      <c r="FP152" s="143"/>
      <c r="FQ152" s="143"/>
      <c r="FR152" s="143"/>
      <c r="FS152" s="143"/>
      <c r="FT152" s="143"/>
      <c r="FU152" s="143"/>
      <c r="FV152" s="143"/>
      <c r="FW152" s="143"/>
      <c r="FX152" s="143"/>
      <c r="FY152" s="143"/>
      <c r="FZ152" s="143"/>
      <c r="GA152" s="143"/>
      <c r="GB152" s="143"/>
      <c r="GC152" s="143"/>
      <c r="GD152" s="143"/>
      <c r="GE152" s="143"/>
      <c r="GF152" s="143"/>
      <c r="GG152" s="143"/>
      <c r="GH152" s="143"/>
      <c r="GI152" s="143"/>
      <c r="GJ152" s="143"/>
      <c r="GK152" s="143"/>
      <c r="GL152" s="143"/>
      <c r="GM152" s="143"/>
      <c r="GN152" s="143"/>
      <c r="GO152" s="143"/>
      <c r="GP152" s="143"/>
      <c r="GQ152" s="143"/>
      <c r="GR152" s="143"/>
      <c r="GS152" s="143"/>
      <c r="GT152" s="143"/>
      <c r="GU152" s="143"/>
      <c r="GV152" s="143"/>
      <c r="GW152" s="143"/>
      <c r="GX152" s="143"/>
      <c r="GY152" s="143"/>
      <c r="GZ152" s="143"/>
      <c r="HA152" s="143"/>
      <c r="HB152" s="143"/>
      <c r="HC152" s="143"/>
      <c r="HD152" s="143"/>
      <c r="HE152" s="143"/>
      <c r="HF152" s="143"/>
      <c r="HG152" s="143"/>
      <c r="HH152" s="143"/>
      <c r="HI152" s="143"/>
      <c r="HJ152" s="143"/>
      <c r="HK152" s="143"/>
      <c r="HL152" s="143"/>
      <c r="HM152" s="143"/>
      <c r="HN152" s="143"/>
      <c r="HO152" s="143"/>
      <c r="HP152" s="143"/>
      <c r="HQ152" s="143"/>
      <c r="HR152" s="143"/>
      <c r="HS152" s="143"/>
      <c r="HT152" s="143"/>
      <c r="HU152" s="143"/>
      <c r="HV152" s="143"/>
      <c r="HW152" s="143"/>
      <c r="HX152" s="143"/>
      <c r="HY152" s="143"/>
      <c r="HZ152" s="143"/>
      <c r="IA152" s="143"/>
      <c r="IB152" s="143"/>
      <c r="IC152" s="143"/>
      <c r="ID152" s="143"/>
      <c r="IE152" s="143"/>
      <c r="IF152" s="143"/>
      <c r="IG152" s="143"/>
      <c r="IH152" s="143"/>
      <c r="II152" s="143"/>
      <c r="IJ152" s="143"/>
      <c r="IK152" s="143"/>
    </row>
  </sheetData>
  <sheetProtection selectLockedCells="1" selectUnlockedCells="1"/>
  <mergeCells count="4">
    <mergeCell ref="AV1:AZ1"/>
    <mergeCell ref="A2:AZ2"/>
    <mergeCell ref="AV3:AZ3"/>
    <mergeCell ref="A4:AZ4"/>
  </mergeCells>
  <printOptions horizontalCentered="1"/>
  <pageMargins left="7.874015748031496E-2" right="7.874015748031496E-2" top="0.35433070866141736" bottom="0.15748031496062992" header="0.31496062992125984" footer="0.31496062992125984"/>
  <pageSetup paperSize="9" scale="69" firstPageNumber="0" orientation="landscape" r:id="rId1"/>
  <headerFooter alignWithMargins="0">
    <oddFooter>&amp;CPage &amp;P</oddFooter>
  </headerFooter>
  <rowBreaks count="1" manualBreakCount="1">
    <brk id="34" max="16383" man="1"/>
  </rowBreaks>
  <ignoredErrors>
    <ignoredError sqref="B13 C13:AZ13 BA7:BA12 BA14:BA33 BA35:BA65" formulaRange="1"/>
    <ignoredError sqref="BA13 BA3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9"/>
  <sheetViews>
    <sheetView workbookViewId="0">
      <selection activeCell="A19" sqref="A19"/>
    </sheetView>
  </sheetViews>
  <sheetFormatPr baseColWidth="10" defaultColWidth="14.6640625" defaultRowHeight="33" customHeight="1" x14ac:dyDescent="0.25"/>
  <cols>
    <col min="1" max="1" width="113.1640625" style="600" customWidth="1"/>
    <col min="2" max="16384" width="14.6640625" style="600"/>
  </cols>
  <sheetData>
    <row r="1" spans="1:2" ht="24" customHeight="1" x14ac:dyDescent="0.25">
      <c r="A1" s="923" t="s">
        <v>364</v>
      </c>
    </row>
    <row r="2" spans="1:2" ht="10.5" customHeight="1" x14ac:dyDescent="0.25">
      <c r="A2" s="601"/>
    </row>
    <row r="3" spans="1:2" s="602" customFormat="1" ht="20.25" customHeight="1" x14ac:dyDescent="0.2">
      <c r="A3" s="604" t="str">
        <f>"Bilan global de la campagne de qualification au titre de l’année "&amp;ANNEE</f>
        <v>Bilan global de la campagne de qualification au titre de l’année 2021</v>
      </c>
    </row>
    <row r="4" spans="1:2" s="602" customFormat="1" ht="18" customHeight="1" x14ac:dyDescent="0.2">
      <c r="A4" s="1017" t="s">
        <v>362</v>
      </c>
      <c r="B4" s="845"/>
    </row>
    <row r="5" spans="1:2" s="602" customFormat="1" ht="19.5" customHeight="1" x14ac:dyDescent="0.2">
      <c r="A5" s="1017" t="str">
        <f>"Tableau 2 : Répartition disciplinaire de toutes les candidatures à la qualification "&amp;ANNEE</f>
        <v>Tableau 2 : Répartition disciplinaire de toutes les candidatures à la qualification 2021</v>
      </c>
      <c r="B5" s="845"/>
    </row>
    <row r="6" spans="1:2" s="602" customFormat="1" ht="33" customHeight="1" x14ac:dyDescent="0.2">
      <c r="A6" s="1017" t="s">
        <v>363</v>
      </c>
      <c r="B6" s="845"/>
    </row>
    <row r="7" spans="1:2" s="602" customFormat="1" ht="33" customHeight="1" x14ac:dyDescent="0.2">
      <c r="A7" s="1017" t="s">
        <v>324</v>
      </c>
      <c r="B7" s="845"/>
    </row>
    <row r="8" spans="1:2" s="602" customFormat="1" ht="33" customHeight="1" x14ac:dyDescent="0.2">
      <c r="A8" s="1017" t="s">
        <v>351</v>
      </c>
      <c r="B8" s="845"/>
    </row>
    <row r="9" spans="1:2" s="602" customFormat="1" ht="30" customHeight="1" x14ac:dyDescent="0.2">
      <c r="A9" s="1017" t="s">
        <v>325</v>
      </c>
      <c r="B9" s="845"/>
    </row>
    <row r="10" spans="1:2" s="602" customFormat="1" ht="18" customHeight="1" x14ac:dyDescent="0.2">
      <c r="A10" s="1017" t="s">
        <v>353</v>
      </c>
      <c r="B10" s="845"/>
    </row>
    <row r="11" spans="1:2" s="602" customFormat="1" ht="20.25" customHeight="1" x14ac:dyDescent="0.2">
      <c r="A11" s="1017" t="s">
        <v>326</v>
      </c>
      <c r="B11" s="845"/>
    </row>
    <row r="12" spans="1:2" s="602" customFormat="1" ht="33" customHeight="1" x14ac:dyDescent="0.2">
      <c r="A12" s="1017" t="str">
        <f>"Tableau 6 : Répartition des individus qualifiés au titre de l'année "&amp;ANNEE&amp;", par tranche d'âges, sexe et type de qualification"</f>
        <v>Tableau 6 : Répartition des individus qualifiés au titre de l'année 2021, par tranche d'âges, sexe et type de qualification</v>
      </c>
      <c r="B12" s="845"/>
    </row>
    <row r="13" spans="1:2" s="602" customFormat="1" ht="18" customHeight="1" x14ac:dyDescent="0.2">
      <c r="A13" s="1017" t="str">
        <f>"Graphique – Pyramide des âges – qualifiés PR en "&amp;ANNEE</f>
        <v>Graphique – Pyramide des âges – qualifiés PR en 2021</v>
      </c>
      <c r="B13" s="845"/>
    </row>
    <row r="14" spans="1:2" s="602" customFormat="1" ht="23.25" customHeight="1" x14ac:dyDescent="0.2">
      <c r="A14" s="1017" t="str">
        <f>"Graphique – Pyramide des âges – qualifiés MCF en "&amp;ANNEE</f>
        <v>Graphique – Pyramide des âges – qualifiés MCF en 2021</v>
      </c>
      <c r="B14" s="845"/>
    </row>
    <row r="15" spans="1:2" s="602" customFormat="1" ht="33" customHeight="1" x14ac:dyDescent="0.2">
      <c r="A15" s="1017" t="str">
        <f>"Tableau 7 : Répartition des qualifications MCF par section du CNU et par corps sur la période "&amp;ANNEE-10&amp;"-"&amp;ANNEE</f>
        <v>Tableau 7 : Répartition des qualifications MCF par section du CNU et par corps sur la période 2011-2021</v>
      </c>
      <c r="B15" s="845"/>
    </row>
    <row r="16" spans="1:2" s="602" customFormat="1" ht="21" customHeight="1" x14ac:dyDescent="0.2">
      <c r="A16" s="1017" t="str">
        <f>"Tableau 8 : Répartition des qualifications PR par section du CNU et par corps sur la période "&amp;ANNEE-10&amp;"-"&amp;ANNEE</f>
        <v>Tableau 8 : Répartition des qualifications PR par section du CNU et par corps sur la période 2011-2021</v>
      </c>
      <c r="B16" s="845"/>
    </row>
    <row r="17" spans="1:2" s="602" customFormat="1" ht="12" customHeight="1" x14ac:dyDescent="0.2">
      <c r="A17" s="846"/>
      <c r="B17" s="845"/>
    </row>
    <row r="18" spans="1:2" s="602" customFormat="1" ht="22.5" customHeight="1" x14ac:dyDescent="0.2">
      <c r="A18" s="604" t="s">
        <v>328</v>
      </c>
    </row>
    <row r="19" spans="1:2" s="602" customFormat="1" ht="21" customHeight="1" x14ac:dyDescent="0.2">
      <c r="A19" s="1017" t="s">
        <v>339</v>
      </c>
      <c r="B19" s="845"/>
    </row>
    <row r="20" spans="1:2" s="602" customFormat="1" ht="26.45" customHeight="1" x14ac:dyDescent="0.2">
      <c r="A20" s="1017" t="s">
        <v>342</v>
      </c>
      <c r="B20" s="845"/>
    </row>
    <row r="21" spans="1:2" s="602" customFormat="1" ht="28.9" customHeight="1" x14ac:dyDescent="0.2">
      <c r="A21" s="1017" t="s">
        <v>340</v>
      </c>
      <c r="B21" s="845"/>
    </row>
    <row r="22" spans="1:2" ht="15" customHeight="1" x14ac:dyDescent="0.25">
      <c r="A22" s="603"/>
    </row>
    <row r="23" spans="1:2" s="602" customFormat="1" ht="20.25" customHeight="1" x14ac:dyDescent="0.2">
      <c r="A23" s="604" t="s">
        <v>333</v>
      </c>
    </row>
    <row r="24" spans="1:2" s="602" customFormat="1" ht="21" customHeight="1" x14ac:dyDescent="0.2">
      <c r="A24" s="1017" t="str">
        <f>"Tableau 12 : Distribution des qualifiés en "&amp;ANNEE&amp;", non-candidats au concours "&amp;ANNEE</f>
        <v>Tableau 12 : Distribution des qualifiés en 2021, non-candidats au concours 2021</v>
      </c>
    </row>
    <row r="25" spans="1:2" s="602" customFormat="1" ht="33" customHeight="1" x14ac:dyDescent="0.2">
      <c r="A25" s="1017" t="str">
        <f>"Tableau 13 : Répartition des qualifications 'mobilisées' pour le recrutement "&amp;ANNEE&amp;", par section du CNU et par corps, des individus qualifiés"</f>
        <v>Tableau 13 : Répartition des qualifications 'mobilisées' pour le recrutement 2021, par section du CNU et par corps, des individus qualifiés</v>
      </c>
    </row>
    <row r="26" spans="1:2" s="602" customFormat="1" ht="33" customHeight="1" x14ac:dyDescent="0.2">
      <c r="A26" s="1017" t="str">
        <f>"Tableau 14 : Comparaison 'vivier' de qualifications "&amp;ANNEE&amp;" et postes offerts au concours "&amp;ANNEE&amp;" (par section du CNU et corps des individus qualifiés)"</f>
        <v>Tableau 14 : Comparaison 'vivier' de qualifications 2021 et postes offerts au concours 2021 (par section du CNU et corps des individus qualifiés)</v>
      </c>
    </row>
    <row r="27" spans="1:2" s="602" customFormat="1" ht="33" customHeight="1" thickBot="1" x14ac:dyDescent="0.25">
      <c r="A27" s="1017" t="str">
        <f>"Tableau 15 : Cartographie des 32 comportements de candidature aux concours des qualifiés PR ou MCF : Cohorte des qualifiés en "&amp;ANNEE-4</f>
        <v>Tableau 15 : Cartographie des 32 comportements de candidature aux concours des qualifiés PR ou MCF : Cohorte des qualifiés en 2017</v>
      </c>
    </row>
    <row r="28" spans="1:2" ht="12.75" customHeight="1" x14ac:dyDescent="0.25">
      <c r="A28" s="599"/>
    </row>
    <row r="29" spans="1:2" ht="24.75" customHeight="1" x14ac:dyDescent="0.25">
      <c r="A29" s="1018" t="s">
        <v>323</v>
      </c>
    </row>
  </sheetData>
  <hyperlinks>
    <hyperlink ref="A4" location="'recap 2017'!A1" display="Tableau 1 :  Synthèse, par corps, des résultats obtenus par les candidatures à la qualification"/>
    <hyperlink ref="A5" location="candidatures!A1" display="Tableau 2 : Répartition disciplinaire de toutes les candidatures à la qualification &quot;2017&quot;"/>
    <hyperlink ref="A6" location="examinésqualifiésssHS!A1" display="Tableau 3 :  Répartition des dossiers examinés et des qualifications par section du CNU, corps et sexe (non compris les &quot;hors section&quot;)"/>
    <hyperlink ref="A7" location="examinésqualifiésavecHS!A1" display="Tableau 3 bis : Répartition des dossiers examinés et des qualifications par section du CNU, corps et sexe (y compris les &quot;hors section&quot;)"/>
    <hyperlink ref="A8" location="examinésqualifiéster!A1" display="Tableau 3 ter : Place des femmes parmi les candidats et parmi les qualifiés de chacun des deux corps (y compris les &quot;hors section&quot;)"/>
    <hyperlink ref="A9" location="hors_section!A1" display="Tableau 3 quatro : Répartition des dossiers &quot;hors section&quot; examinés par section du CNU, corps et sexe"/>
    <hyperlink ref="A10" location="qualifsectsexe!A1" display="Tableau 4 : Répartition des qualifications par section du cnu, corps et sexe des individus qualifiés"/>
    <hyperlink ref="A11" location="'tableau qualifications'!A1" display="Tableau 5 : Synthèse : Nombre et type de qualifications par individu qualifié"/>
    <hyperlink ref="A12" location="'age des qualifiés'!A1" display="Tableau 6 : Répartition des individus qualifiés au titre de l'année 2017, par tranche d'âges, sexe et type de qualification"/>
    <hyperlink ref="A13" location="'Qualif PR'!A1" display="Graphique – Pyramide des âges – qualifiés PR en 2017"/>
    <hyperlink ref="A14" location="'Qualif MCF'!A1" display="Graphique – Pyramide des âges – qualifiés MCF en 2017"/>
    <hyperlink ref="A15" location="'historique MCF 2007-2017'!A1" display="Tableau 7 : Répartition des qualifications MCF par section du CNU et par corps sur la période 2007-2017"/>
    <hyperlink ref="A16" location="'historique PR 2007-2017'!A1" display="Tableau 8 : Répartition des qualifications PR par section du CNU et par corps sur la période 2007-2017"/>
    <hyperlink ref="A19" location="'MCF et PR 1qualif'!A1" display="Tableau 9 : Répartition par section,  corps et sexe  des individus qui ont obtenu 1 seule qualification"/>
    <hyperlink ref="A20" location="'MCF 2 qualif'!A1" display="Tableau 10 : Répartition par section  des individus ayant obtenu 2 qualifications de maître de conférences"/>
    <hyperlink ref="A21" location="'PR 2 qualif'!A1" display="Tableau 11 : Répartition par section des individus ayant obtenu  2 qualifications de professeur des universités"/>
    <hyperlink ref="A24" location="'non candidats'!A1" display="Tableau 12 : Distribution des qualifiés en 2017, non-candidats au concours 2017"/>
    <hyperlink ref="A25" location="'qualif &amp; non conc'!A1" display="Tableau 13 : Répartition des qualifications 'mobilisées' pour le recrutement 2017, par section du CNU et par corps, des individus qualifiés"/>
    <hyperlink ref="A26" location="'qualif &amp; postes'!A1" display="'qualif &amp; postes'!A1"/>
    <hyperlink ref="A27" location="'2017'!A1" display="'2017'!A1"/>
    <hyperlink ref="A29" location="'Nomenclature CNU'!A1" display="Table des sections du Conseil national des universités (CNU)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W136"/>
  <sheetViews>
    <sheetView showZeros="0" workbookViewId="0">
      <selection activeCell="M27" sqref="M27"/>
    </sheetView>
  </sheetViews>
  <sheetFormatPr baseColWidth="10" defaultColWidth="12" defaultRowHeight="12.75" x14ac:dyDescent="0.2"/>
  <cols>
    <col min="1" max="1" width="29.83203125" style="148" customWidth="1"/>
    <col min="2" max="23" width="3.6640625" style="148" customWidth="1"/>
    <col min="24" max="24" width="5.5" style="153" customWidth="1"/>
    <col min="25" max="25" width="5.5" style="148" customWidth="1"/>
    <col min="26" max="16384" width="12" style="148"/>
  </cols>
  <sheetData>
    <row r="1" spans="1:25" ht="18.75" x14ac:dyDescent="0.3">
      <c r="A1" s="10" t="s">
        <v>0</v>
      </c>
      <c r="V1" s="1019">
        <v>0</v>
      </c>
      <c r="W1" s="1019"/>
      <c r="X1" s="1019"/>
    </row>
    <row r="2" spans="1:25" s="144" customFormat="1" ht="15.75" x14ac:dyDescent="0.25">
      <c r="A2" s="1106" t="str">
        <f>'fiche technique'!B3</f>
        <v>Campagne de qualification pour l'année 2021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</row>
    <row r="3" spans="1:25" s="144" customFormat="1" ht="18.75" customHeight="1" x14ac:dyDescent="0.25">
      <c r="A3" s="1109" t="str">
        <f>"Répartition par section  des "&amp;TEXT('tableau qualifications'!E13+'tableau qualifications'!F13,"# ##0")&amp;" individus ayant obtenu  2 qualifications de professeur des universités"</f>
        <v>Répartition par section  des 61 individus ayant obtenu  2 qualifications de professeur des universités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  <c r="N3" s="1109"/>
      <c r="O3" s="1109"/>
      <c r="P3" s="1109"/>
      <c r="Q3" s="1109"/>
      <c r="R3" s="1109"/>
      <c r="S3" s="1109"/>
      <c r="T3" s="1109"/>
      <c r="U3" s="1109"/>
      <c r="V3" s="1109"/>
      <c r="W3" s="1109"/>
      <c r="X3" s="1109"/>
    </row>
    <row r="4" spans="1:25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1110" t="s">
        <v>124</v>
      </c>
      <c r="W4" s="1110"/>
      <c r="X4" s="1110"/>
    </row>
    <row r="5" spans="1:25" x14ac:dyDescent="0.2">
      <c r="A5" s="500" t="s">
        <v>121</v>
      </c>
      <c r="B5" s="149" t="s">
        <v>39</v>
      </c>
      <c r="C5" s="149" t="s">
        <v>48</v>
      </c>
      <c r="D5" s="149" t="s">
        <v>51</v>
      </c>
      <c r="E5" s="865" t="s">
        <v>53</v>
      </c>
      <c r="F5" s="149" t="s">
        <v>56</v>
      </c>
      <c r="G5" s="149" t="s">
        <v>58</v>
      </c>
      <c r="H5" s="149" t="s">
        <v>62</v>
      </c>
      <c r="I5" s="149" t="s">
        <v>63</v>
      </c>
      <c r="J5" s="865" t="s">
        <v>65</v>
      </c>
      <c r="K5" s="149" t="s">
        <v>66</v>
      </c>
      <c r="L5" s="149" t="s">
        <v>69</v>
      </c>
      <c r="M5" s="149" t="s">
        <v>72</v>
      </c>
      <c r="N5" s="149" t="s">
        <v>74</v>
      </c>
      <c r="O5" s="149" t="s">
        <v>75</v>
      </c>
      <c r="P5" s="149" t="s">
        <v>76</v>
      </c>
      <c r="Q5" s="149" t="s">
        <v>77</v>
      </c>
      <c r="R5" s="149" t="s">
        <v>78</v>
      </c>
      <c r="S5" s="149" t="s">
        <v>79</v>
      </c>
      <c r="T5" s="149" t="s">
        <v>80</v>
      </c>
      <c r="U5" s="149" t="s">
        <v>81</v>
      </c>
      <c r="V5" s="149" t="s">
        <v>82</v>
      </c>
      <c r="W5" s="149" t="s">
        <v>83</v>
      </c>
      <c r="X5" s="499" t="s">
        <v>9</v>
      </c>
    </row>
    <row r="6" spans="1:25" x14ac:dyDescent="0.2">
      <c r="A6" s="475">
        <v>4</v>
      </c>
      <c r="B6" s="501"/>
      <c r="C6" s="870">
        <v>2</v>
      </c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497">
        <f t="shared" ref="X6:X29" si="0">SUM(B6:W6)</f>
        <v>2</v>
      </c>
    </row>
    <row r="7" spans="1:25" ht="12" customHeight="1" x14ac:dyDescent="0.2">
      <c r="A7" s="478" t="s">
        <v>35</v>
      </c>
      <c r="B7" s="479">
        <f t="shared" ref="B7:W7" si="1">SUM(B6:B6)</f>
        <v>0</v>
      </c>
      <c r="C7" s="479">
        <f t="shared" si="1"/>
        <v>2</v>
      </c>
      <c r="D7" s="479">
        <f t="shared" si="1"/>
        <v>0</v>
      </c>
      <c r="E7" s="479">
        <f t="shared" si="1"/>
        <v>0</v>
      </c>
      <c r="F7" s="479">
        <f t="shared" si="1"/>
        <v>0</v>
      </c>
      <c r="G7" s="479">
        <f t="shared" si="1"/>
        <v>0</v>
      </c>
      <c r="H7" s="479">
        <f t="shared" si="1"/>
        <v>0</v>
      </c>
      <c r="I7" s="479">
        <f t="shared" si="1"/>
        <v>0</v>
      </c>
      <c r="J7" s="479">
        <f t="shared" si="1"/>
        <v>0</v>
      </c>
      <c r="K7" s="479">
        <f t="shared" si="1"/>
        <v>0</v>
      </c>
      <c r="L7" s="479">
        <f t="shared" si="1"/>
        <v>0</v>
      </c>
      <c r="M7" s="479">
        <f t="shared" si="1"/>
        <v>0</v>
      </c>
      <c r="N7" s="479">
        <f t="shared" si="1"/>
        <v>0</v>
      </c>
      <c r="O7" s="479">
        <f t="shared" si="1"/>
        <v>0</v>
      </c>
      <c r="P7" s="479">
        <f t="shared" si="1"/>
        <v>0</v>
      </c>
      <c r="Q7" s="479">
        <f t="shared" si="1"/>
        <v>0</v>
      </c>
      <c r="R7" s="479">
        <f t="shared" si="1"/>
        <v>0</v>
      </c>
      <c r="S7" s="479">
        <f t="shared" si="1"/>
        <v>0</v>
      </c>
      <c r="T7" s="479">
        <f t="shared" si="1"/>
        <v>0</v>
      </c>
      <c r="U7" s="479">
        <f t="shared" si="1"/>
        <v>0</v>
      </c>
      <c r="V7" s="479">
        <f t="shared" si="1"/>
        <v>0</v>
      </c>
      <c r="W7" s="479">
        <f t="shared" si="1"/>
        <v>0</v>
      </c>
      <c r="X7" s="496">
        <f t="shared" si="0"/>
        <v>2</v>
      </c>
    </row>
    <row r="8" spans="1:25" ht="12" customHeight="1" x14ac:dyDescent="0.2">
      <c r="A8" s="446">
        <v>7</v>
      </c>
      <c r="B8" s="498"/>
      <c r="C8" s="492"/>
      <c r="D8" s="492"/>
      <c r="E8" s="867"/>
      <c r="F8" s="492">
        <v>1</v>
      </c>
      <c r="G8" s="492"/>
      <c r="H8" s="492"/>
      <c r="I8" s="492"/>
      <c r="J8" s="867"/>
      <c r="K8" s="492"/>
      <c r="L8" s="492"/>
      <c r="M8" s="492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97">
        <f t="shared" si="0"/>
        <v>1</v>
      </c>
    </row>
    <row r="9" spans="1:25" ht="12" customHeight="1" x14ac:dyDescent="0.2">
      <c r="A9" s="493">
        <v>9</v>
      </c>
      <c r="B9" s="498">
        <v>2</v>
      </c>
      <c r="C9" s="492"/>
      <c r="D9" s="492"/>
      <c r="E9" s="867"/>
      <c r="F9" s="492"/>
      <c r="G9" s="492"/>
      <c r="H9" s="492"/>
      <c r="I9" s="492"/>
      <c r="J9" s="867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7">
        <f t="shared" si="0"/>
        <v>2</v>
      </c>
    </row>
    <row r="10" spans="1:25" ht="12" customHeight="1" x14ac:dyDescent="0.2">
      <c r="A10" s="493">
        <v>17</v>
      </c>
      <c r="B10" s="492"/>
      <c r="C10" s="498"/>
      <c r="D10" s="498"/>
      <c r="E10" s="868"/>
      <c r="F10" s="492">
        <v>1</v>
      </c>
      <c r="G10" s="492"/>
      <c r="H10" s="492"/>
      <c r="I10" s="492"/>
      <c r="J10" s="867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7">
        <f t="shared" si="0"/>
        <v>1</v>
      </c>
    </row>
    <row r="11" spans="1:25" ht="12" customHeight="1" x14ac:dyDescent="0.2">
      <c r="A11" s="493">
        <v>18</v>
      </c>
      <c r="B11" s="492"/>
      <c r="C11" s="498"/>
      <c r="D11" s="498">
        <v>2</v>
      </c>
      <c r="E11" s="868"/>
      <c r="F11" s="492"/>
      <c r="G11" s="492"/>
      <c r="H11" s="492"/>
      <c r="I11" s="492"/>
      <c r="J11" s="867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7">
        <f t="shared" si="0"/>
        <v>2</v>
      </c>
    </row>
    <row r="12" spans="1:25" ht="11.25" customHeight="1" x14ac:dyDescent="0.2">
      <c r="A12" s="493">
        <v>23</v>
      </c>
      <c r="B12" s="492"/>
      <c r="C12" s="498"/>
      <c r="D12" s="498"/>
      <c r="E12" s="868">
        <v>2</v>
      </c>
      <c r="F12" s="492"/>
      <c r="G12" s="492"/>
      <c r="H12" s="492"/>
      <c r="I12" s="492"/>
      <c r="J12" s="867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7">
        <f t="shared" si="0"/>
        <v>2</v>
      </c>
    </row>
    <row r="13" spans="1:25" ht="12" customHeight="1" x14ac:dyDescent="0.2">
      <c r="A13" s="490" t="s">
        <v>122</v>
      </c>
      <c r="B13" s="489">
        <f t="shared" ref="B13:W13" si="2">SUM(B8:B12)</f>
        <v>2</v>
      </c>
      <c r="C13" s="489">
        <f t="shared" si="2"/>
        <v>0</v>
      </c>
      <c r="D13" s="489">
        <f t="shared" si="2"/>
        <v>2</v>
      </c>
      <c r="E13" s="489">
        <f t="shared" si="2"/>
        <v>2</v>
      </c>
      <c r="F13" s="489">
        <f t="shared" si="2"/>
        <v>2</v>
      </c>
      <c r="G13" s="489">
        <f t="shared" si="2"/>
        <v>0</v>
      </c>
      <c r="H13" s="489">
        <f t="shared" si="2"/>
        <v>0</v>
      </c>
      <c r="I13" s="489">
        <f t="shared" si="2"/>
        <v>0</v>
      </c>
      <c r="J13" s="489">
        <f t="shared" si="2"/>
        <v>0</v>
      </c>
      <c r="K13" s="489">
        <f t="shared" si="2"/>
        <v>0</v>
      </c>
      <c r="L13" s="489">
        <f t="shared" si="2"/>
        <v>0</v>
      </c>
      <c r="M13" s="489">
        <f t="shared" si="2"/>
        <v>0</v>
      </c>
      <c r="N13" s="489">
        <f t="shared" si="2"/>
        <v>0</v>
      </c>
      <c r="O13" s="489">
        <f t="shared" si="2"/>
        <v>0</v>
      </c>
      <c r="P13" s="489">
        <f t="shared" si="2"/>
        <v>0</v>
      </c>
      <c r="Q13" s="489">
        <f t="shared" si="2"/>
        <v>0</v>
      </c>
      <c r="R13" s="489">
        <f t="shared" si="2"/>
        <v>0</v>
      </c>
      <c r="S13" s="489">
        <f t="shared" si="2"/>
        <v>0</v>
      </c>
      <c r="T13" s="489">
        <f t="shared" si="2"/>
        <v>0</v>
      </c>
      <c r="U13" s="489">
        <f t="shared" si="2"/>
        <v>0</v>
      </c>
      <c r="V13" s="489">
        <f t="shared" si="2"/>
        <v>0</v>
      </c>
      <c r="W13" s="489">
        <f t="shared" si="2"/>
        <v>0</v>
      </c>
      <c r="X13" s="496">
        <f t="shared" si="0"/>
        <v>8</v>
      </c>
      <c r="Y13" s="259"/>
    </row>
    <row r="14" spans="1:25" ht="12" customHeight="1" x14ac:dyDescent="0.2">
      <c r="A14" s="495">
        <v>25</v>
      </c>
      <c r="B14" s="492"/>
      <c r="C14" s="492"/>
      <c r="D14" s="492"/>
      <c r="E14" s="867"/>
      <c r="F14" s="492"/>
      <c r="G14" s="492"/>
      <c r="H14" s="498">
        <v>4</v>
      </c>
      <c r="I14" s="498"/>
      <c r="J14" s="867">
        <v>1</v>
      </c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4">
        <f t="shared" si="0"/>
        <v>5</v>
      </c>
    </row>
    <row r="15" spans="1:25" ht="12" customHeight="1" x14ac:dyDescent="0.2">
      <c r="A15" s="493">
        <v>26</v>
      </c>
      <c r="B15" s="492"/>
      <c r="C15" s="492"/>
      <c r="D15" s="492"/>
      <c r="E15" s="867"/>
      <c r="F15" s="492"/>
      <c r="G15" s="492"/>
      <c r="H15" s="498"/>
      <c r="I15" s="498">
        <v>3</v>
      </c>
      <c r="J15" s="867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1">
        <f t="shared" si="0"/>
        <v>3</v>
      </c>
    </row>
    <row r="16" spans="1:25" ht="12" customHeight="1" x14ac:dyDescent="0.2">
      <c r="A16" s="493">
        <v>27</v>
      </c>
      <c r="B16" s="492"/>
      <c r="C16" s="492"/>
      <c r="D16" s="492"/>
      <c r="E16" s="867"/>
      <c r="F16" s="492"/>
      <c r="G16" s="492"/>
      <c r="H16" s="498"/>
      <c r="I16" s="498"/>
      <c r="J16" s="867"/>
      <c r="K16" s="492"/>
      <c r="L16" s="492"/>
      <c r="M16" s="492"/>
      <c r="N16" s="492"/>
      <c r="O16" s="492">
        <v>7</v>
      </c>
      <c r="P16" s="492"/>
      <c r="Q16" s="492"/>
      <c r="R16" s="492"/>
      <c r="S16" s="492"/>
      <c r="T16" s="492"/>
      <c r="U16" s="492"/>
      <c r="V16" s="492"/>
      <c r="W16" s="492"/>
      <c r="X16" s="491">
        <f t="shared" si="0"/>
        <v>7</v>
      </c>
    </row>
    <row r="17" spans="1:49" ht="12" customHeight="1" x14ac:dyDescent="0.2">
      <c r="A17" s="493">
        <v>28</v>
      </c>
      <c r="B17" s="492"/>
      <c r="C17" s="492"/>
      <c r="D17" s="492"/>
      <c r="E17" s="867"/>
      <c r="F17" s="492"/>
      <c r="G17" s="492"/>
      <c r="H17" s="492"/>
      <c r="I17" s="492"/>
      <c r="J17" s="868"/>
      <c r="K17" s="498">
        <v>1</v>
      </c>
      <c r="L17" s="492">
        <v>1</v>
      </c>
      <c r="M17" s="492"/>
      <c r="N17" s="492">
        <v>2</v>
      </c>
      <c r="O17" s="492"/>
      <c r="P17" s="492"/>
      <c r="Q17" s="492">
        <v>1</v>
      </c>
      <c r="R17" s="492"/>
      <c r="S17" s="492"/>
      <c r="T17" s="492"/>
      <c r="U17" s="492"/>
      <c r="V17" s="492"/>
      <c r="W17" s="492"/>
      <c r="X17" s="491">
        <f t="shared" si="0"/>
        <v>5</v>
      </c>
    </row>
    <row r="18" spans="1:49" ht="12" customHeight="1" x14ac:dyDescent="0.2">
      <c r="A18" s="493">
        <v>31</v>
      </c>
      <c r="B18" s="492"/>
      <c r="C18" s="492"/>
      <c r="D18" s="492"/>
      <c r="E18" s="867"/>
      <c r="F18" s="492"/>
      <c r="G18" s="492"/>
      <c r="H18" s="492"/>
      <c r="I18" s="492"/>
      <c r="J18" s="867"/>
      <c r="K18" s="492"/>
      <c r="L18" s="498"/>
      <c r="M18" s="492"/>
      <c r="N18" s="492"/>
      <c r="O18" s="492"/>
      <c r="P18" s="492"/>
      <c r="Q18" s="492"/>
      <c r="R18" s="492"/>
      <c r="S18" s="492"/>
      <c r="T18" s="492"/>
      <c r="U18" s="492"/>
      <c r="V18" s="492">
        <v>1</v>
      </c>
      <c r="W18" s="492"/>
      <c r="X18" s="491">
        <f t="shared" si="0"/>
        <v>1</v>
      </c>
    </row>
    <row r="19" spans="1:49" ht="12" customHeight="1" x14ac:dyDescent="0.2">
      <c r="A19" s="493">
        <v>33</v>
      </c>
      <c r="B19" s="492"/>
      <c r="C19" s="492"/>
      <c r="D19" s="492"/>
      <c r="E19" s="867"/>
      <c r="F19" s="492"/>
      <c r="G19" s="492"/>
      <c r="H19" s="492"/>
      <c r="I19" s="492"/>
      <c r="J19" s="867"/>
      <c r="K19" s="492"/>
      <c r="L19" s="498"/>
      <c r="M19" s="492"/>
      <c r="N19" s="492"/>
      <c r="O19" s="492"/>
      <c r="P19" s="492"/>
      <c r="Q19" s="492"/>
      <c r="R19" s="492"/>
      <c r="S19" s="492">
        <v>1</v>
      </c>
      <c r="T19" s="492"/>
      <c r="U19" s="492"/>
      <c r="V19" s="492"/>
      <c r="W19" s="492"/>
      <c r="X19" s="491">
        <f t="shared" si="0"/>
        <v>1</v>
      </c>
    </row>
    <row r="20" spans="1:49" ht="12" customHeight="1" x14ac:dyDescent="0.2">
      <c r="A20" s="869">
        <v>35</v>
      </c>
      <c r="B20" s="867"/>
      <c r="C20" s="867"/>
      <c r="D20" s="867"/>
      <c r="E20" s="867"/>
      <c r="F20" s="867"/>
      <c r="G20" s="867"/>
      <c r="H20" s="867"/>
      <c r="I20" s="867"/>
      <c r="J20" s="867"/>
      <c r="K20" s="867"/>
      <c r="L20" s="867"/>
      <c r="M20" s="868">
        <v>2</v>
      </c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491">
        <f t="shared" si="0"/>
        <v>2</v>
      </c>
    </row>
    <row r="21" spans="1:49" ht="12" customHeight="1" x14ac:dyDescent="0.2">
      <c r="A21" s="493">
        <v>60</v>
      </c>
      <c r="B21" s="492"/>
      <c r="C21" s="492"/>
      <c r="D21" s="492"/>
      <c r="E21" s="867"/>
      <c r="F21" s="492"/>
      <c r="G21" s="492">
        <v>1</v>
      </c>
      <c r="H21" s="492"/>
      <c r="I21" s="492"/>
      <c r="J21" s="867"/>
      <c r="K21" s="492"/>
      <c r="L21" s="492"/>
      <c r="M21" s="492"/>
      <c r="N21" s="498"/>
      <c r="O21" s="498">
        <v>1</v>
      </c>
      <c r="P21" s="498">
        <v>2</v>
      </c>
      <c r="Q21" s="498"/>
      <c r="R21" s="492"/>
      <c r="S21" s="492"/>
      <c r="T21" s="492"/>
      <c r="U21" s="492"/>
      <c r="V21" s="492"/>
      <c r="W21" s="492"/>
      <c r="X21" s="491">
        <f t="shared" si="0"/>
        <v>4</v>
      </c>
    </row>
    <row r="22" spans="1:49" ht="12" customHeight="1" x14ac:dyDescent="0.2">
      <c r="A22" s="493">
        <v>61</v>
      </c>
      <c r="B22" s="492"/>
      <c r="C22" s="492"/>
      <c r="D22" s="492"/>
      <c r="E22" s="867"/>
      <c r="F22" s="492"/>
      <c r="G22" s="492"/>
      <c r="H22" s="492"/>
      <c r="I22" s="492"/>
      <c r="J22" s="867"/>
      <c r="K22" s="492"/>
      <c r="L22" s="492"/>
      <c r="M22" s="492"/>
      <c r="N22" s="498"/>
      <c r="O22" s="498"/>
      <c r="P22" s="498"/>
      <c r="Q22" s="498">
        <v>5</v>
      </c>
      <c r="R22" s="492"/>
      <c r="S22" s="492"/>
      <c r="T22" s="492"/>
      <c r="U22" s="492"/>
      <c r="V22" s="492"/>
      <c r="W22" s="492"/>
      <c r="X22" s="491">
        <f t="shared" si="0"/>
        <v>5</v>
      </c>
    </row>
    <row r="23" spans="1:49" ht="12" customHeight="1" x14ac:dyDescent="0.2">
      <c r="A23" s="493">
        <v>62</v>
      </c>
      <c r="B23" s="492"/>
      <c r="C23" s="492"/>
      <c r="D23" s="492"/>
      <c r="E23" s="867"/>
      <c r="F23" s="492"/>
      <c r="G23" s="492"/>
      <c r="H23" s="492"/>
      <c r="I23" s="492"/>
      <c r="J23" s="867"/>
      <c r="K23" s="492"/>
      <c r="L23" s="492"/>
      <c r="M23" s="492"/>
      <c r="N23" s="498"/>
      <c r="O23" s="498"/>
      <c r="P23" s="498"/>
      <c r="Q23" s="498"/>
      <c r="R23" s="492">
        <v>1</v>
      </c>
      <c r="S23" s="492"/>
      <c r="T23" s="492"/>
      <c r="U23" s="492"/>
      <c r="V23" s="492"/>
      <c r="W23" s="492"/>
      <c r="X23" s="491">
        <f t="shared" si="0"/>
        <v>1</v>
      </c>
    </row>
    <row r="24" spans="1:49" ht="11.25" customHeight="1" x14ac:dyDescent="0.2">
      <c r="A24" s="493">
        <v>64</v>
      </c>
      <c r="B24" s="492"/>
      <c r="C24" s="492"/>
      <c r="D24" s="492"/>
      <c r="E24" s="867"/>
      <c r="F24" s="492"/>
      <c r="G24" s="492"/>
      <c r="H24" s="492"/>
      <c r="I24" s="492"/>
      <c r="J24" s="867"/>
      <c r="K24" s="492"/>
      <c r="L24" s="492"/>
      <c r="M24" s="492"/>
      <c r="N24" s="492"/>
      <c r="O24" s="492"/>
      <c r="P24" s="492"/>
      <c r="Q24" s="492"/>
      <c r="R24" s="498"/>
      <c r="S24" s="498">
        <v>6</v>
      </c>
      <c r="T24" s="498"/>
      <c r="U24" s="498">
        <v>2</v>
      </c>
      <c r="V24" s="498">
        <v>2</v>
      </c>
      <c r="W24" s="498"/>
      <c r="X24" s="491">
        <f t="shared" si="0"/>
        <v>10</v>
      </c>
    </row>
    <row r="25" spans="1:49" ht="12" customHeight="1" x14ac:dyDescent="0.2">
      <c r="A25" s="493">
        <v>65</v>
      </c>
      <c r="B25" s="492"/>
      <c r="C25" s="492"/>
      <c r="D25" s="492"/>
      <c r="E25" s="867"/>
      <c r="F25" s="492"/>
      <c r="G25" s="492"/>
      <c r="H25" s="492"/>
      <c r="I25" s="492"/>
      <c r="J25" s="867"/>
      <c r="K25" s="492"/>
      <c r="L25" s="492"/>
      <c r="M25" s="492"/>
      <c r="N25" s="492"/>
      <c r="O25" s="492"/>
      <c r="P25" s="492"/>
      <c r="Q25" s="492"/>
      <c r="R25" s="498"/>
      <c r="S25" s="498"/>
      <c r="T25" s="498">
        <v>4</v>
      </c>
      <c r="U25" s="498"/>
      <c r="V25" s="498"/>
      <c r="W25" s="498"/>
      <c r="X25" s="491">
        <f t="shared" si="0"/>
        <v>4</v>
      </c>
    </row>
    <row r="26" spans="1:49" ht="12" customHeight="1" x14ac:dyDescent="0.2">
      <c r="A26" s="493">
        <v>66</v>
      </c>
      <c r="B26" s="492"/>
      <c r="C26" s="492"/>
      <c r="D26" s="492"/>
      <c r="E26" s="867"/>
      <c r="F26" s="492"/>
      <c r="G26" s="492"/>
      <c r="H26" s="492"/>
      <c r="I26" s="492"/>
      <c r="J26" s="867"/>
      <c r="K26" s="492"/>
      <c r="L26" s="492"/>
      <c r="M26" s="492"/>
      <c r="N26" s="492"/>
      <c r="O26" s="492"/>
      <c r="P26" s="492"/>
      <c r="Q26" s="492"/>
      <c r="R26" s="498"/>
      <c r="S26" s="498"/>
      <c r="T26" s="498"/>
      <c r="U26" s="498"/>
      <c r="V26" s="498"/>
      <c r="W26" s="498">
        <v>1</v>
      </c>
      <c r="X26" s="491">
        <f t="shared" si="0"/>
        <v>1</v>
      </c>
    </row>
    <row r="27" spans="1:49" ht="12" customHeight="1" x14ac:dyDescent="0.2">
      <c r="A27" s="493">
        <v>67</v>
      </c>
      <c r="B27" s="492"/>
      <c r="C27" s="492"/>
      <c r="D27" s="492"/>
      <c r="E27" s="867"/>
      <c r="F27" s="492"/>
      <c r="G27" s="492"/>
      <c r="H27" s="492"/>
      <c r="I27" s="492"/>
      <c r="J27" s="867"/>
      <c r="K27" s="492"/>
      <c r="L27" s="492"/>
      <c r="M27" s="492"/>
      <c r="N27" s="492"/>
      <c r="O27" s="492"/>
      <c r="P27" s="492"/>
      <c r="Q27" s="492"/>
      <c r="R27" s="498"/>
      <c r="S27" s="498"/>
      <c r="T27" s="498"/>
      <c r="U27" s="498"/>
      <c r="V27" s="498">
        <v>1</v>
      </c>
      <c r="W27" s="498"/>
      <c r="X27" s="491">
        <f t="shared" si="0"/>
        <v>1</v>
      </c>
    </row>
    <row r="28" spans="1:49" ht="12" customHeight="1" x14ac:dyDescent="0.2">
      <c r="A28" s="629">
        <v>69</v>
      </c>
      <c r="B28" s="620"/>
      <c r="C28" s="620"/>
      <c r="D28" s="620"/>
      <c r="E28" s="867"/>
      <c r="F28" s="620"/>
      <c r="G28" s="620">
        <v>1</v>
      </c>
      <c r="H28" s="620"/>
      <c r="I28" s="620"/>
      <c r="J28" s="867"/>
      <c r="K28" s="620"/>
      <c r="L28" s="620"/>
      <c r="M28" s="620"/>
      <c r="N28" s="620"/>
      <c r="O28" s="620"/>
      <c r="P28" s="620"/>
      <c r="Q28" s="620"/>
      <c r="R28" s="498"/>
      <c r="S28" s="630"/>
      <c r="T28" s="630"/>
      <c r="U28" s="630"/>
      <c r="V28" s="630"/>
      <c r="W28" s="630"/>
      <c r="X28" s="491">
        <f t="shared" si="0"/>
        <v>1</v>
      </c>
    </row>
    <row r="29" spans="1:49" ht="12" customHeight="1" x14ac:dyDescent="0.2">
      <c r="A29" s="490" t="s">
        <v>84</v>
      </c>
      <c r="B29" s="489">
        <f t="shared" ref="B29:W29" si="3">SUM(B14:B28)</f>
        <v>0</v>
      </c>
      <c r="C29" s="489">
        <f t="shared" si="3"/>
        <v>0</v>
      </c>
      <c r="D29" s="489">
        <f t="shared" si="3"/>
        <v>0</v>
      </c>
      <c r="E29" s="489">
        <f t="shared" si="3"/>
        <v>0</v>
      </c>
      <c r="F29" s="489">
        <f t="shared" si="3"/>
        <v>0</v>
      </c>
      <c r="G29" s="489">
        <f t="shared" si="3"/>
        <v>2</v>
      </c>
      <c r="H29" s="489">
        <f t="shared" si="3"/>
        <v>4</v>
      </c>
      <c r="I29" s="489">
        <f t="shared" si="3"/>
        <v>3</v>
      </c>
      <c r="J29" s="489">
        <f t="shared" si="3"/>
        <v>1</v>
      </c>
      <c r="K29" s="489">
        <f t="shared" si="3"/>
        <v>1</v>
      </c>
      <c r="L29" s="489">
        <f t="shared" si="3"/>
        <v>1</v>
      </c>
      <c r="M29" s="489">
        <f t="shared" si="3"/>
        <v>2</v>
      </c>
      <c r="N29" s="489">
        <f t="shared" si="3"/>
        <v>2</v>
      </c>
      <c r="O29" s="489">
        <f t="shared" si="3"/>
        <v>8</v>
      </c>
      <c r="P29" s="489">
        <f t="shared" si="3"/>
        <v>2</v>
      </c>
      <c r="Q29" s="489">
        <f t="shared" si="3"/>
        <v>6</v>
      </c>
      <c r="R29" s="489">
        <f t="shared" si="3"/>
        <v>1</v>
      </c>
      <c r="S29" s="489">
        <f t="shared" si="3"/>
        <v>7</v>
      </c>
      <c r="T29" s="489">
        <f t="shared" si="3"/>
        <v>4</v>
      </c>
      <c r="U29" s="489">
        <f t="shared" si="3"/>
        <v>2</v>
      </c>
      <c r="V29" s="489">
        <f t="shared" si="3"/>
        <v>4</v>
      </c>
      <c r="W29" s="489">
        <f t="shared" si="3"/>
        <v>1</v>
      </c>
      <c r="X29" s="488">
        <f t="shared" si="0"/>
        <v>51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x14ac:dyDescent="0.2">
      <c r="A30" s="487" t="s">
        <v>8</v>
      </c>
      <c r="B30" s="486">
        <f>B29+B13+B7</f>
        <v>2</v>
      </c>
      <c r="C30" s="486">
        <f t="shared" ref="C30:X30" si="4">C29+C13+C7</f>
        <v>2</v>
      </c>
      <c r="D30" s="486">
        <f t="shared" si="4"/>
        <v>2</v>
      </c>
      <c r="E30" s="486">
        <f t="shared" si="4"/>
        <v>2</v>
      </c>
      <c r="F30" s="486">
        <f t="shared" si="4"/>
        <v>2</v>
      </c>
      <c r="G30" s="486">
        <f t="shared" si="4"/>
        <v>2</v>
      </c>
      <c r="H30" s="486">
        <f t="shared" si="4"/>
        <v>4</v>
      </c>
      <c r="I30" s="486">
        <f t="shared" si="4"/>
        <v>3</v>
      </c>
      <c r="J30" s="486">
        <f t="shared" si="4"/>
        <v>1</v>
      </c>
      <c r="K30" s="486">
        <f t="shared" si="4"/>
        <v>1</v>
      </c>
      <c r="L30" s="486">
        <f t="shared" si="4"/>
        <v>1</v>
      </c>
      <c r="M30" s="486">
        <f t="shared" si="4"/>
        <v>2</v>
      </c>
      <c r="N30" s="486">
        <f t="shared" si="4"/>
        <v>2</v>
      </c>
      <c r="O30" s="486">
        <f t="shared" si="4"/>
        <v>8</v>
      </c>
      <c r="P30" s="486">
        <f t="shared" si="4"/>
        <v>2</v>
      </c>
      <c r="Q30" s="486">
        <f t="shared" si="4"/>
        <v>6</v>
      </c>
      <c r="R30" s="486">
        <f t="shared" si="4"/>
        <v>1</v>
      </c>
      <c r="S30" s="486">
        <f t="shared" si="4"/>
        <v>7</v>
      </c>
      <c r="T30" s="486">
        <f t="shared" si="4"/>
        <v>4</v>
      </c>
      <c r="U30" s="486">
        <f t="shared" si="4"/>
        <v>2</v>
      </c>
      <c r="V30" s="486">
        <f t="shared" si="4"/>
        <v>4</v>
      </c>
      <c r="W30" s="486">
        <f t="shared" si="4"/>
        <v>1</v>
      </c>
      <c r="X30" s="486">
        <f t="shared" si="4"/>
        <v>61</v>
      </c>
    </row>
    <row r="31" spans="1:49" x14ac:dyDescent="0.2">
      <c r="A31" s="916"/>
      <c r="B31" s="913"/>
      <c r="C31" s="913"/>
      <c r="D31" s="913"/>
      <c r="E31" s="913"/>
      <c r="F31" s="917"/>
      <c r="G31" s="917"/>
      <c r="H31" s="917"/>
      <c r="I31" s="917"/>
      <c r="J31" s="917"/>
      <c r="K31" s="917"/>
      <c r="L31" s="917"/>
      <c r="M31" s="917"/>
      <c r="N31" s="917"/>
      <c r="O31" s="917"/>
      <c r="P31" s="917"/>
      <c r="Q31" s="917"/>
      <c r="R31" s="917"/>
      <c r="S31" s="917"/>
      <c r="T31" s="917"/>
      <c r="U31" s="917"/>
      <c r="V31" s="917"/>
      <c r="W31" s="917"/>
      <c r="X31" s="918"/>
    </row>
    <row r="32" spans="1:49" x14ac:dyDescent="0.2">
      <c r="A32" s="912" t="str">
        <f>'fiche technique'!B5</f>
        <v>Source: MESRI-DGRH A1-1, ANTARES, campagne qualification 2021, données au 15/11/2021</v>
      </c>
    </row>
    <row r="136" spans="1:1" x14ac:dyDescent="0.2">
      <c r="A136" s="155"/>
    </row>
  </sheetData>
  <sheetProtection selectLockedCells="1" selectUnlockedCells="1"/>
  <mergeCells count="4">
    <mergeCell ref="V1:X1"/>
    <mergeCell ref="A2:X2"/>
    <mergeCell ref="A3:X3"/>
    <mergeCell ref="V4:X4"/>
  </mergeCells>
  <printOptions horizontalCentered="1"/>
  <pageMargins left="7.874015748031496E-2" right="7.874015748031496E-2" top="0.35433070866141736" bottom="0.55118110236220474" header="0.31496062992125984" footer="0.31496062992125984"/>
  <pageSetup paperSize="9" firstPageNumber="0" orientation="landscape" r:id="rId1"/>
  <headerFooter alignWithMargins="0">
    <oddFooter>&amp;CPage &amp;P</oddFooter>
  </headerFooter>
  <ignoredErrors>
    <ignoredError sqref="B7 C7 D7:E7 F7 G7:K7 L7 M7 N7:W7 B13 C13 D13:E13 F13 G13:K13 L13 M13 N13:W13 B29 C29 D29:E29 F29 G29:K29 L29 M29 N29:W29" formulaRange="1"/>
    <ignoredError sqref="X7:X8 X9 X10:X11 X12 X13:X17 X18 X19 X20 X21:X29" formula="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rgb="FF000066"/>
  </sheetPr>
  <dimension ref="A1:M34"/>
  <sheetViews>
    <sheetView showZeros="0" zoomScaleNormal="100" workbookViewId="0">
      <selection activeCell="M27" sqref="M27"/>
    </sheetView>
  </sheetViews>
  <sheetFormatPr baseColWidth="10" defaultRowHeight="12.75" x14ac:dyDescent="0.2"/>
  <sheetData>
    <row r="1" spans="1:13" ht="18.75" x14ac:dyDescent="0.3">
      <c r="A1" s="10"/>
      <c r="B1" s="142"/>
      <c r="C1" s="143"/>
      <c r="D1" s="143"/>
      <c r="E1" s="143"/>
      <c r="I1" s="1019"/>
      <c r="J1" s="1019"/>
    </row>
    <row r="5" spans="1:13" x14ac:dyDescent="0.2">
      <c r="E5" s="428"/>
    </row>
    <row r="6" spans="1:13" x14ac:dyDescent="0.2">
      <c r="E6" s="428"/>
    </row>
    <row r="7" spans="1:13" x14ac:dyDescent="0.2">
      <c r="E7" s="428"/>
    </row>
    <row r="8" spans="1:13" x14ac:dyDescent="0.2">
      <c r="E8" s="428"/>
    </row>
    <row r="15" spans="1:13" ht="33" x14ac:dyDescent="0.45">
      <c r="A15" s="1020" t="str">
        <f>'fiche technique'!B3</f>
        <v>Campagne de qualification pour l'année 2021</v>
      </c>
      <c r="B15" s="1020"/>
      <c r="C15" s="1020"/>
      <c r="D15" s="1020"/>
      <c r="E15" s="1020"/>
      <c r="F15" s="1020"/>
      <c r="G15" s="1020"/>
      <c r="H15" s="1020"/>
      <c r="I15" s="1020"/>
      <c r="J15" s="1020"/>
      <c r="K15" s="156"/>
      <c r="L15" s="156"/>
      <c r="M15" s="156"/>
    </row>
    <row r="23" spans="2:10" x14ac:dyDescent="0.2">
      <c r="B23" s="5"/>
      <c r="C23" s="5"/>
      <c r="D23" s="5"/>
      <c r="E23" s="5"/>
      <c r="F23" s="5"/>
      <c r="G23" s="5"/>
      <c r="H23" s="5"/>
      <c r="I23" s="5"/>
      <c r="J23" s="5"/>
    </row>
    <row r="24" spans="2:10" x14ac:dyDescent="0.2">
      <c r="B24" s="5"/>
      <c r="C24" s="5"/>
      <c r="D24" s="5"/>
      <c r="E24" s="5"/>
      <c r="F24" s="5"/>
      <c r="G24" s="5"/>
      <c r="H24" s="5"/>
      <c r="I24" s="5"/>
      <c r="J24" s="5"/>
    </row>
    <row r="33" spans="1:10" ht="33" x14ac:dyDescent="0.2">
      <c r="A33" s="1021" t="str">
        <f>'fiche technique'!B6</f>
        <v>La qualification 2021</v>
      </c>
      <c r="B33" s="1021"/>
      <c r="C33" s="1021"/>
      <c r="D33" s="1021"/>
      <c r="E33" s="1021"/>
      <c r="F33" s="1021"/>
      <c r="G33" s="1021"/>
      <c r="H33" s="1021"/>
      <c r="I33" s="1021"/>
      <c r="J33" s="1021"/>
    </row>
    <row r="34" spans="1:10" ht="33" x14ac:dyDescent="0.2">
      <c r="A34" s="1021" t="str">
        <f>'fiche technique'!B7</f>
        <v>et la campagne 2021 de recrutement</v>
      </c>
      <c r="B34" s="1021"/>
      <c r="C34" s="1021"/>
      <c r="D34" s="1021"/>
      <c r="E34" s="1021"/>
      <c r="F34" s="1021"/>
      <c r="G34" s="1021"/>
      <c r="H34" s="1021"/>
      <c r="I34" s="1021"/>
      <c r="J34" s="1021"/>
    </row>
  </sheetData>
  <sheetProtection selectLockedCells="1" selectUnlockedCells="1"/>
  <mergeCells count="4">
    <mergeCell ref="I1:J1"/>
    <mergeCell ref="A15:J15"/>
    <mergeCell ref="A33:J33"/>
    <mergeCell ref="A34:J34"/>
  </mergeCells>
  <printOptions horizontalCentered="1"/>
  <pageMargins left="0.59055118110236227" right="0.39370078740157483" top="0.39370078740157483" bottom="0.39370078740157483" header="0.51181102362204722" footer="0.19685039370078741"/>
  <pageSetup paperSize="9" scale="79" firstPageNumber="0" orientation="portrait" r:id="rId1"/>
  <headerFooter alignWithMargins="0">
    <oddFooter>&amp;LDGRH A1-1&amp;CPage &amp;P&amp;RMai  2022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53"/>
  <sheetViews>
    <sheetView showZeros="0" workbookViewId="0">
      <selection activeCell="F36" sqref="F36"/>
    </sheetView>
  </sheetViews>
  <sheetFormatPr baseColWidth="10" defaultColWidth="13.33203125" defaultRowHeight="12.75" x14ac:dyDescent="0.2"/>
  <cols>
    <col min="1" max="1" width="3.83203125" style="63" customWidth="1"/>
    <col min="2" max="2" width="28.33203125" style="64" customWidth="1"/>
    <col min="3" max="5" width="19.1640625" style="64" customWidth="1"/>
    <col min="6" max="6" width="12.6640625" style="64" customWidth="1"/>
    <col min="7" max="8" width="13.33203125" style="64"/>
    <col min="9" max="10" width="18.33203125" style="64" customWidth="1"/>
    <col min="11" max="16384" width="13.33203125" style="64"/>
  </cols>
  <sheetData>
    <row r="1" spans="1:8" ht="12" customHeight="1" x14ac:dyDescent="0.3">
      <c r="B1" s="65" t="s">
        <v>0</v>
      </c>
      <c r="C1" s="1"/>
      <c r="F1" s="157" t="s">
        <v>330</v>
      </c>
    </row>
    <row r="2" spans="1:8" ht="3.75" customHeight="1" x14ac:dyDescent="0.2"/>
    <row r="3" spans="1:8" ht="19.5" customHeight="1" x14ac:dyDescent="0.3">
      <c r="A3" s="66"/>
      <c r="B3" s="1077" t="str">
        <f>'fiche technique'!B3</f>
        <v>Campagne de qualification pour l'année 2021</v>
      </c>
      <c r="C3" s="1077"/>
      <c r="D3" s="1077"/>
      <c r="E3" s="1077"/>
      <c r="F3" s="65"/>
    </row>
    <row r="4" spans="1:8" ht="21.75" customHeight="1" x14ac:dyDescent="0.3">
      <c r="A4" s="66"/>
      <c r="B4" s="1112" t="str">
        <f>"Distribution des qualifiés en "&amp;ANNEE&amp;", non-candidats au concours "&amp;ANNEE</f>
        <v>Distribution des qualifiés en 2021, non-candidats au concours 2021</v>
      </c>
      <c r="C4" s="1112"/>
      <c r="D4" s="1112"/>
      <c r="E4" s="1112"/>
      <c r="F4" s="65"/>
    </row>
    <row r="5" spans="1:8" ht="8.25" customHeight="1" x14ac:dyDescent="0.2"/>
    <row r="6" spans="1:8" ht="12.75" customHeight="1" x14ac:dyDescent="0.3">
      <c r="B6" s="158" t="str">
        <f>TEXT(E34,"# ##0")&amp;" personnes détenant globalement "&amp;TEXT(E32,"# ##0")&amp;" qualifications délivrées cette année"</f>
        <v>3 308 personnes détenant globalement 4 314 qualifications délivrées cette année</v>
      </c>
      <c r="C6" s="68"/>
      <c r="D6" s="69"/>
      <c r="E6" s="69"/>
      <c r="F6" s="65"/>
      <c r="H6" s="871"/>
    </row>
    <row r="7" spans="1:8" ht="12.75" customHeight="1" x14ac:dyDescent="0.3">
      <c r="B7" s="158" t="s">
        <v>125</v>
      </c>
      <c r="C7" s="68"/>
      <c r="D7" s="69"/>
      <c r="E7" s="69"/>
      <c r="F7" s="65"/>
    </row>
    <row r="8" spans="1:8" ht="12.75" customHeight="1" x14ac:dyDescent="0.3">
      <c r="B8" s="158" t="str">
        <f>"Elles représentent "&amp;(ROUND(E36*1000/10,1)&amp;"% des personnes qualifiées par le CNU au titre de l'année "&amp;ANNEE&amp;".")</f>
        <v>Elles représentent 52,7% des personnes qualifiées par le CNU au titre de l'année 2021.</v>
      </c>
      <c r="C8" s="68"/>
      <c r="D8" s="69"/>
      <c r="E8" s="69"/>
      <c r="F8" s="65"/>
    </row>
    <row r="9" spans="1:8" ht="12" customHeight="1" x14ac:dyDescent="0.3">
      <c r="B9" s="159"/>
      <c r="C9" s="68"/>
      <c r="D9" s="69"/>
      <c r="E9" s="69"/>
      <c r="F9" s="65"/>
    </row>
    <row r="10" spans="1:8" ht="18.75" x14ac:dyDescent="0.3">
      <c r="B10" s="67" t="s">
        <v>372</v>
      </c>
      <c r="C10" s="68"/>
      <c r="D10" s="69"/>
      <c r="E10" s="69"/>
      <c r="F10" s="65"/>
    </row>
    <row r="11" spans="1:8" ht="9.75" customHeight="1" thickBot="1" x14ac:dyDescent="0.35">
      <c r="B11" s="69"/>
      <c r="C11" s="69"/>
      <c r="D11" s="69"/>
      <c r="E11" s="69"/>
      <c r="F11" s="65"/>
    </row>
    <row r="12" spans="1:8" ht="42.75" x14ac:dyDescent="0.2">
      <c r="B12" s="633" t="s">
        <v>126</v>
      </c>
      <c r="C12" s="70" t="s">
        <v>127</v>
      </c>
      <c r="D12" s="160" t="s">
        <v>128</v>
      </c>
      <c r="E12" s="161" t="s">
        <v>91</v>
      </c>
      <c r="F12" s="162" t="s">
        <v>92</v>
      </c>
    </row>
    <row r="13" spans="1:8" ht="18.75" x14ac:dyDescent="0.3">
      <c r="B13" s="634" t="s">
        <v>93</v>
      </c>
      <c r="C13" s="635">
        <v>2327</v>
      </c>
      <c r="D13" s="636">
        <v>167</v>
      </c>
      <c r="E13" s="637">
        <f t="shared" ref="E13:E18" si="0">SUM(C13:D13)</f>
        <v>2494</v>
      </c>
      <c r="F13" s="638">
        <f t="shared" ref="F13:F19" si="1">E13/$E$19</f>
        <v>0.75759416767922239</v>
      </c>
    </row>
    <row r="14" spans="1:8" ht="18.75" x14ac:dyDescent="0.3">
      <c r="B14" s="639" t="s">
        <v>94</v>
      </c>
      <c r="C14" s="640">
        <v>609</v>
      </c>
      <c r="D14" s="641">
        <v>41</v>
      </c>
      <c r="E14" s="642">
        <f t="shared" si="0"/>
        <v>650</v>
      </c>
      <c r="F14" s="643">
        <f t="shared" si="1"/>
        <v>0.19744835965978128</v>
      </c>
    </row>
    <row r="15" spans="1:8" ht="18.75" x14ac:dyDescent="0.3">
      <c r="B15" s="639" t="s">
        <v>95</v>
      </c>
      <c r="C15" s="640">
        <v>119</v>
      </c>
      <c r="D15" s="641">
        <v>3</v>
      </c>
      <c r="E15" s="642">
        <f t="shared" si="0"/>
        <v>122</v>
      </c>
      <c r="F15" s="643">
        <f t="shared" si="1"/>
        <v>3.7059538274605106E-2</v>
      </c>
    </row>
    <row r="16" spans="1:8" ht="18.75" x14ac:dyDescent="0.3">
      <c r="B16" s="639" t="s">
        <v>96</v>
      </c>
      <c r="C16" s="640">
        <v>18</v>
      </c>
      <c r="D16" s="641"/>
      <c r="E16" s="642">
        <f t="shared" si="0"/>
        <v>18</v>
      </c>
      <c r="F16" s="643">
        <f t="shared" si="1"/>
        <v>5.4678007290400975E-3</v>
      </c>
    </row>
    <row r="17" spans="2:15" ht="18.75" x14ac:dyDescent="0.3">
      <c r="B17" s="639" t="s">
        <v>97</v>
      </c>
      <c r="C17" s="640">
        <v>6</v>
      </c>
      <c r="D17" s="641"/>
      <c r="E17" s="642">
        <f t="shared" si="0"/>
        <v>6</v>
      </c>
      <c r="F17" s="643">
        <f t="shared" si="1"/>
        <v>1.8226002430133657E-3</v>
      </c>
    </row>
    <row r="18" spans="2:15" ht="19.5" thickBot="1" x14ac:dyDescent="0.35">
      <c r="B18" s="919" t="s">
        <v>346</v>
      </c>
      <c r="C18" s="920">
        <v>2</v>
      </c>
      <c r="D18" s="921"/>
      <c r="E18" s="642">
        <f t="shared" si="0"/>
        <v>2</v>
      </c>
      <c r="F18" s="643">
        <f t="shared" ref="F18" si="2">E18/$E$19</f>
        <v>6.0753341433778852E-4</v>
      </c>
    </row>
    <row r="19" spans="2:15" ht="19.5" thickBot="1" x14ac:dyDescent="0.35">
      <c r="B19" s="69"/>
      <c r="C19" s="71"/>
      <c r="D19" s="69"/>
      <c r="E19" s="543">
        <f>SUM(E13:E18)</f>
        <v>3292</v>
      </c>
      <c r="F19" s="645">
        <f t="shared" si="1"/>
        <v>1</v>
      </c>
    </row>
    <row r="20" spans="2:15" ht="21.75" customHeight="1" x14ac:dyDescent="0.3">
      <c r="B20" s="67" t="s">
        <v>373</v>
      </c>
      <c r="C20" s="69"/>
      <c r="D20" s="69"/>
      <c r="E20" s="69"/>
      <c r="F20" s="65"/>
    </row>
    <row r="21" spans="2:15" ht="9.75" customHeight="1" thickBot="1" x14ac:dyDescent="0.35">
      <c r="B21" s="69"/>
      <c r="C21" s="69"/>
      <c r="D21" s="69"/>
      <c r="E21" s="69"/>
      <c r="F21" s="65"/>
    </row>
    <row r="22" spans="2:15" ht="50.25" customHeight="1" x14ac:dyDescent="0.3">
      <c r="B22" s="633" t="s">
        <v>126</v>
      </c>
      <c r="C22" s="72" t="s">
        <v>129</v>
      </c>
      <c r="D22" s="163" t="s">
        <v>314</v>
      </c>
      <c r="E22" s="164" t="s">
        <v>91</v>
      </c>
      <c r="F22" s="69"/>
    </row>
    <row r="23" spans="2:15" ht="18.75" x14ac:dyDescent="0.3">
      <c r="B23" s="634" t="s">
        <v>94</v>
      </c>
      <c r="C23" s="646">
        <v>1</v>
      </c>
      <c r="D23" s="647">
        <v>1</v>
      </c>
      <c r="E23" s="648">
        <v>12</v>
      </c>
      <c r="F23" s="69"/>
    </row>
    <row r="24" spans="2:15" ht="18.75" x14ac:dyDescent="0.3">
      <c r="B24" s="639" t="s">
        <v>95</v>
      </c>
      <c r="C24" s="649">
        <v>2</v>
      </c>
      <c r="D24" s="650">
        <v>1</v>
      </c>
      <c r="E24" s="651">
        <v>1</v>
      </c>
      <c r="F24" s="69"/>
    </row>
    <row r="25" spans="2:15" ht="18.75" x14ac:dyDescent="0.3">
      <c r="B25" s="639" t="s">
        <v>96</v>
      </c>
      <c r="C25" s="649">
        <v>2</v>
      </c>
      <c r="D25" s="650">
        <v>2</v>
      </c>
      <c r="E25" s="651">
        <v>2</v>
      </c>
      <c r="F25" s="69"/>
    </row>
    <row r="26" spans="2:15" ht="18.75" hidden="1" x14ac:dyDescent="0.3">
      <c r="B26" s="639" t="s">
        <v>97</v>
      </c>
      <c r="C26" s="649">
        <v>3</v>
      </c>
      <c r="D26" s="650">
        <v>2</v>
      </c>
      <c r="E26" s="651"/>
      <c r="F26" s="69"/>
    </row>
    <row r="27" spans="2:15" ht="19.5" thickBot="1" x14ac:dyDescent="0.35">
      <c r="B27" s="644" t="s">
        <v>346</v>
      </c>
      <c r="C27" s="652">
        <v>3</v>
      </c>
      <c r="D27" s="653">
        <v>2</v>
      </c>
      <c r="E27" s="651">
        <v>1</v>
      </c>
      <c r="F27" s="69"/>
    </row>
    <row r="28" spans="2:15" ht="19.5" thickBot="1" x14ac:dyDescent="0.35">
      <c r="E28" s="654">
        <f>SUM(E23:E27)</f>
        <v>16</v>
      </c>
      <c r="F28" s="65"/>
    </row>
    <row r="29" spans="2:15" ht="23.25" customHeight="1" x14ac:dyDescent="0.3">
      <c r="B29" s="69" t="s">
        <v>374</v>
      </c>
      <c r="C29" s="69"/>
      <c r="D29" s="69"/>
      <c r="E29" s="69"/>
      <c r="F29" s="65"/>
    </row>
    <row r="30" spans="2:15" ht="3.75" customHeight="1" thickBot="1" x14ac:dyDescent="0.25">
      <c r="E30" s="165"/>
    </row>
    <row r="31" spans="2:15" ht="19.5" thickBot="1" x14ac:dyDescent="0.35">
      <c r="B31" s="165"/>
      <c r="C31" s="73" t="s">
        <v>6</v>
      </c>
      <c r="D31" s="166" t="s">
        <v>7</v>
      </c>
      <c r="E31" s="74" t="s">
        <v>8</v>
      </c>
    </row>
    <row r="32" spans="2:15" ht="47.25" x14ac:dyDescent="0.2">
      <c r="B32" s="167" t="s">
        <v>238</v>
      </c>
      <c r="C32" s="655">
        <f>(C13)+(C14*2)+(C15*3)+(C16*4)+(C17*5)+(C18*6)+(E23*C23)+(E24*C24)+(E25*C25)+(E26*C26)+(E27*C27)</f>
        <v>4037</v>
      </c>
      <c r="D32" s="655">
        <f>(D13)+(D14*2)+(D15*3)+(D16*4)+(D17*5)+(D18*6)+(E23*D23)+(E24*D24)+(E25*D25)+(E26*D26)+(E27*D27)</f>
        <v>277</v>
      </c>
      <c r="E32" s="656">
        <f>C32+D32</f>
        <v>4314</v>
      </c>
      <c r="L32" s="169"/>
      <c r="M32" s="169"/>
      <c r="N32" s="169"/>
      <c r="O32" s="169"/>
    </row>
    <row r="33" spans="1:11" s="169" customFormat="1" ht="48" thickBot="1" x14ac:dyDescent="0.25">
      <c r="A33" s="168"/>
      <c r="B33" s="657" t="s">
        <v>239</v>
      </c>
      <c r="C33" s="658">
        <f>'recap 2021'!C13</f>
        <v>7765</v>
      </c>
      <c r="D33" s="659">
        <f>'recap 2021'!D13</f>
        <v>442</v>
      </c>
      <c r="E33" s="660">
        <f>C33+D33</f>
        <v>8207</v>
      </c>
      <c r="I33" s="64"/>
      <c r="J33" s="64"/>
      <c r="K33" s="64"/>
    </row>
    <row r="34" spans="1:11" s="169" customFormat="1" ht="63" x14ac:dyDescent="0.25">
      <c r="A34" s="168"/>
      <c r="B34" s="170" t="s">
        <v>130</v>
      </c>
      <c r="C34" s="661">
        <f>SUM(C13:C18)+SUM(E23:E27)</f>
        <v>3097</v>
      </c>
      <c r="D34" s="171">
        <f>SUM(D13:D18)+SUM(E23:E27)</f>
        <v>227</v>
      </c>
      <c r="E34" s="172">
        <f>C34+D34-E28</f>
        <v>3308</v>
      </c>
      <c r="I34" s="64"/>
      <c r="J34" s="64"/>
      <c r="K34" s="64"/>
    </row>
    <row r="35" spans="1:11" s="169" customFormat="1" ht="48" thickBot="1" x14ac:dyDescent="0.25">
      <c r="A35" s="168"/>
      <c r="B35" s="662" t="s">
        <v>131</v>
      </c>
      <c r="C35" s="663">
        <f>'recap 2021'!C14</f>
        <v>5953</v>
      </c>
      <c r="D35" s="664">
        <f>'recap 2021'!D14</f>
        <v>359</v>
      </c>
      <c r="E35" s="665">
        <f>'tableau qualifications'!K36</f>
        <v>6280</v>
      </c>
      <c r="G35" s="922"/>
      <c r="H35" s="922"/>
      <c r="I35" s="922"/>
      <c r="J35" s="64"/>
      <c r="K35" s="64"/>
    </row>
    <row r="36" spans="1:11" s="169" customFormat="1" ht="15" thickBot="1" x14ac:dyDescent="0.25">
      <c r="A36" s="168"/>
      <c r="B36" s="349" t="s">
        <v>416</v>
      </c>
      <c r="C36" s="524">
        <f>C34/C35</f>
        <v>0.52024189484293637</v>
      </c>
      <c r="D36" s="525">
        <f>D34/D35</f>
        <v>0.63231197771587744</v>
      </c>
      <c r="E36" s="526">
        <f>E34/E35</f>
        <v>0.52675159235668789</v>
      </c>
      <c r="F36" s="844"/>
      <c r="G36" s="844"/>
      <c r="H36" s="844"/>
      <c r="I36" s="844"/>
      <c r="J36" s="64"/>
      <c r="K36" s="64"/>
    </row>
    <row r="37" spans="1:11" s="169" customFormat="1" ht="24" x14ac:dyDescent="0.2">
      <c r="A37" s="168"/>
      <c r="B37" s="666" t="s">
        <v>415</v>
      </c>
      <c r="C37" s="350">
        <v>0.50133377792597533</v>
      </c>
      <c r="D37" s="795">
        <v>0.66129959746981026</v>
      </c>
      <c r="E37" s="796">
        <v>0.53754376864219944</v>
      </c>
      <c r="G37" s="844"/>
      <c r="H37" s="844"/>
      <c r="I37" s="844"/>
      <c r="J37" s="64"/>
      <c r="K37" s="64"/>
    </row>
    <row r="38" spans="1:11" s="169" customFormat="1" ht="24" x14ac:dyDescent="0.2">
      <c r="A38" s="168"/>
      <c r="B38" s="666" t="s">
        <v>414</v>
      </c>
      <c r="C38" s="350">
        <v>0.54795635889920213</v>
      </c>
      <c r="D38" s="795">
        <v>0.67781690140845074</v>
      </c>
      <c r="E38" s="796">
        <v>0.57618012025073562</v>
      </c>
      <c r="G38" s="844"/>
      <c r="H38" s="844"/>
      <c r="I38" s="844"/>
      <c r="J38" s="64"/>
      <c r="K38" s="64"/>
    </row>
    <row r="39" spans="1:11" s="169" customFormat="1" ht="24" customHeight="1" x14ac:dyDescent="0.2">
      <c r="A39" s="168"/>
      <c r="B39" s="666" t="s">
        <v>385</v>
      </c>
      <c r="C39" s="350">
        <v>0.51588877855014892</v>
      </c>
      <c r="D39" s="795">
        <v>0.6553829078801332</v>
      </c>
      <c r="E39" s="796">
        <v>0.54782608695652169</v>
      </c>
      <c r="G39" s="844"/>
      <c r="H39" s="844"/>
      <c r="I39" s="844"/>
      <c r="J39" s="64"/>
      <c r="K39" s="64"/>
    </row>
    <row r="40" spans="1:11" s="169" customFormat="1" ht="24" x14ac:dyDescent="0.2">
      <c r="A40" s="168"/>
      <c r="B40" s="666" t="s">
        <v>384</v>
      </c>
      <c r="C40" s="350">
        <v>0.48199999999999998</v>
      </c>
      <c r="D40" s="795">
        <v>0.63200000000000001</v>
      </c>
      <c r="E40" s="796">
        <v>0.51400000000000001</v>
      </c>
      <c r="G40" s="844"/>
      <c r="H40" s="844"/>
      <c r="I40" s="844"/>
    </row>
    <row r="41" spans="1:11" s="169" customFormat="1" ht="24" x14ac:dyDescent="0.2">
      <c r="A41" s="168"/>
      <c r="B41" s="666" t="s">
        <v>383</v>
      </c>
      <c r="C41" s="667">
        <v>0.47499999999999998</v>
      </c>
      <c r="D41" s="439">
        <v>0.60599999999999998</v>
      </c>
      <c r="E41" s="668">
        <v>0.502</v>
      </c>
      <c r="G41" s="844"/>
      <c r="H41" s="844"/>
      <c r="I41" s="844"/>
    </row>
    <row r="42" spans="1:11" ht="24.75" customHeight="1" x14ac:dyDescent="0.2">
      <c r="B42" s="666" t="s">
        <v>382</v>
      </c>
      <c r="C42" s="350">
        <v>0.47</v>
      </c>
      <c r="D42" s="669">
        <v>0.57599999999999996</v>
      </c>
      <c r="E42" s="351">
        <v>0.49299999999999999</v>
      </c>
      <c r="G42" s="844"/>
      <c r="H42" s="844"/>
      <c r="I42" s="844"/>
    </row>
    <row r="43" spans="1:11" ht="24.75" customHeight="1" x14ac:dyDescent="0.2">
      <c r="B43" s="666" t="s">
        <v>381</v>
      </c>
      <c r="C43" s="670">
        <v>0.39600000000000002</v>
      </c>
      <c r="D43" s="669">
        <v>0.51</v>
      </c>
      <c r="E43" s="671">
        <v>0.41799999999999998</v>
      </c>
      <c r="G43" s="844"/>
      <c r="H43" s="844"/>
      <c r="I43" s="844"/>
    </row>
    <row r="44" spans="1:11" s="174" customFormat="1" ht="24" x14ac:dyDescent="0.2">
      <c r="A44" s="173"/>
      <c r="B44" s="666" t="s">
        <v>380</v>
      </c>
      <c r="C44" s="670">
        <v>0.41799999999999998</v>
      </c>
      <c r="D44" s="669">
        <v>0.57299999999999995</v>
      </c>
      <c r="E44" s="671">
        <v>0.44900000000000001</v>
      </c>
      <c r="G44" s="844"/>
      <c r="H44" s="844"/>
      <c r="I44" s="844"/>
    </row>
    <row r="45" spans="1:11" s="174" customFormat="1" ht="24" x14ac:dyDescent="0.2">
      <c r="A45" s="173"/>
      <c r="B45" s="666" t="s">
        <v>379</v>
      </c>
      <c r="C45" s="670">
        <v>0.41499999999999998</v>
      </c>
      <c r="D45" s="669">
        <v>0.51600000000000001</v>
      </c>
      <c r="E45" s="671">
        <v>0.435</v>
      </c>
      <c r="G45" s="844"/>
      <c r="H45" s="844"/>
      <c r="I45" s="844"/>
    </row>
    <row r="46" spans="1:11" s="174" customFormat="1" ht="24.75" thickBot="1" x14ac:dyDescent="0.25">
      <c r="A46" s="173"/>
      <c r="B46" s="666" t="s">
        <v>378</v>
      </c>
      <c r="C46" s="670">
        <v>0.41299999999999998</v>
      </c>
      <c r="D46" s="669">
        <v>0.50900000000000001</v>
      </c>
      <c r="E46" s="671">
        <v>0.432</v>
      </c>
      <c r="F46" s="672"/>
      <c r="G46" s="844"/>
      <c r="H46" s="844"/>
      <c r="I46" s="844"/>
    </row>
    <row r="47" spans="1:11" s="174" customFormat="1" ht="15" customHeight="1" x14ac:dyDescent="0.2">
      <c r="A47" s="173"/>
      <c r="B47" s="1111" t="str">
        <f>'fiche technique'!B5</f>
        <v>Source: MESRI-DGRH A1-1, ANTARES, campagne qualification 2021, données au 15/11/2021</v>
      </c>
      <c r="C47" s="1111"/>
      <c r="D47" s="1111"/>
      <c r="E47" s="1111"/>
      <c r="F47" s="673"/>
      <c r="G47" s="673"/>
      <c r="H47" s="673"/>
      <c r="I47" s="673"/>
      <c r="J47" s="673"/>
    </row>
    <row r="48" spans="1:11" x14ac:dyDescent="0.2">
      <c r="B48" s="175" t="str">
        <f>"* Note de lecture: Le total en ligne est égal à :  "&amp;C34&amp;" + "&amp;D34&amp;" -"&amp;E28&amp;", car les qualifiés des deux corps pourraient être"</f>
        <v>* Note de lecture: Le total en ligne est égal à :  3097 + 227 -16, car les qualifiés des deux corps pourraient être</v>
      </c>
      <c r="C48" s="176"/>
      <c r="D48" s="174"/>
      <c r="E48" s="174"/>
    </row>
    <row r="49" spans="2:5" x14ac:dyDescent="0.2">
      <c r="B49" s="175" t="s">
        <v>132</v>
      </c>
      <c r="C49" s="176"/>
      <c r="D49" s="176"/>
      <c r="E49" s="174"/>
    </row>
    <row r="50" spans="2:5" x14ac:dyDescent="0.2">
      <c r="B50" s="165" t="s">
        <v>133</v>
      </c>
      <c r="C50" s="165"/>
      <c r="D50" s="165"/>
    </row>
    <row r="51" spans="2:5" x14ac:dyDescent="0.2">
      <c r="B51" s="165"/>
      <c r="C51" s="165"/>
      <c r="D51" s="165"/>
    </row>
    <row r="52" spans="2:5" x14ac:dyDescent="0.2">
      <c r="B52" s="165"/>
      <c r="C52" s="165"/>
      <c r="D52" s="165"/>
    </row>
    <row r="53" spans="2:5" x14ac:dyDescent="0.2">
      <c r="B53" s="165"/>
      <c r="C53" s="165"/>
      <c r="D53" s="165"/>
    </row>
  </sheetData>
  <sheetProtection selectLockedCells="1" selectUnlockedCells="1"/>
  <mergeCells count="3">
    <mergeCell ref="B3:E3"/>
    <mergeCell ref="B47:E47"/>
    <mergeCell ref="B4:E4"/>
  </mergeCells>
  <printOptions horizontalCentered="1"/>
  <pageMargins left="0" right="0" top="0.39370078740157483" bottom="0.19685039370078741" header="0.51181102362204722" footer="0.19685039370078741"/>
  <pageSetup paperSize="9" scale="75" firstPageNumber="0" orientation="portrait" r:id="rId1"/>
  <headerFooter alignWithMargins="0"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K159"/>
  <sheetViews>
    <sheetView showZeros="0" zoomScale="85" zoomScaleNormal="85" workbookViewId="0">
      <selection activeCell="O41" sqref="O41"/>
    </sheetView>
  </sheetViews>
  <sheetFormatPr baseColWidth="10" defaultColWidth="13.33203125" defaultRowHeight="12.75" x14ac:dyDescent="0.2"/>
  <cols>
    <col min="1" max="1" width="32.6640625" style="25" customWidth="1"/>
    <col min="2" max="2" width="15.33203125" style="15" customWidth="1"/>
    <col min="3" max="3" width="16.6640625" style="15" customWidth="1"/>
    <col min="4" max="4" width="15.6640625" style="15" customWidth="1"/>
    <col min="5" max="5" width="17.6640625" style="15" customWidth="1"/>
    <col min="6" max="7" width="16.6640625" style="15" customWidth="1"/>
    <col min="8" max="8" width="15.83203125" style="15" customWidth="1"/>
    <col min="9" max="9" width="18" style="15" customWidth="1"/>
    <col min="10" max="16384" width="13.33203125" style="15"/>
  </cols>
  <sheetData>
    <row r="1" spans="1:9" x14ac:dyDescent="0.2">
      <c r="A1" s="177" t="s">
        <v>0</v>
      </c>
      <c r="H1" s="1114">
        <f>'[10]fiche technique'!B2</f>
        <v>0</v>
      </c>
      <c r="I1" s="1114"/>
    </row>
    <row r="2" spans="1:9" ht="18.75" x14ac:dyDescent="0.3">
      <c r="A2" s="26"/>
      <c r="H2" s="178"/>
      <c r="I2" s="179"/>
    </row>
    <row r="3" spans="1:9" ht="18.75" x14ac:dyDescent="0.3">
      <c r="A3" s="1115" t="str">
        <f>'fiche technique'!B3</f>
        <v>Campagne de qualification pour l'année 2021</v>
      </c>
      <c r="B3" s="1115"/>
      <c r="C3" s="1115"/>
      <c r="D3" s="1115"/>
      <c r="E3" s="1115"/>
      <c r="F3" s="1115"/>
      <c r="G3" s="1115"/>
      <c r="H3" s="1115"/>
      <c r="I3" s="1115"/>
    </row>
    <row r="4" spans="1:9" s="27" customFormat="1" ht="15.75" x14ac:dyDescent="0.25">
      <c r="A4" s="1033" t="str">
        <f>"Répartition des qualifications 'mobilisées' pour le recrutement "&amp;ANNEE&amp;", par section du CNU et par corps, des individus qualifiés"</f>
        <v>Répartition des qualifications 'mobilisées' pour le recrutement 2021, par section du CNU et par corps, des individus qualifiés</v>
      </c>
      <c r="B4" s="1033"/>
      <c r="C4" s="1033"/>
      <c r="D4" s="1033"/>
      <c r="E4" s="1033"/>
      <c r="F4" s="1033"/>
      <c r="G4" s="1033"/>
      <c r="H4" s="1033"/>
      <c r="I4" s="1033"/>
    </row>
    <row r="5" spans="1:9" s="27" customFormat="1" ht="15.75" x14ac:dyDescent="0.25">
      <c r="A5" s="631"/>
      <c r="B5" s="631"/>
      <c r="C5" s="631"/>
      <c r="D5" s="631"/>
      <c r="E5" s="631"/>
      <c r="F5" s="631"/>
      <c r="G5" s="631"/>
      <c r="H5" s="631"/>
      <c r="I5" s="631"/>
    </row>
    <row r="6" spans="1:9" ht="18" customHeight="1" x14ac:dyDescent="0.2">
      <c r="I6" s="180" t="s">
        <v>331</v>
      </c>
    </row>
    <row r="7" spans="1:9" ht="18" customHeight="1" thickBot="1" x14ac:dyDescent="0.25">
      <c r="I7" s="180"/>
    </row>
    <row r="8" spans="1:9" ht="12.75" customHeight="1" thickBot="1" x14ac:dyDescent="0.25">
      <c r="A8" s="1116" t="s">
        <v>134</v>
      </c>
      <c r="B8" s="1100" t="s">
        <v>301</v>
      </c>
      <c r="C8" s="1100"/>
      <c r="D8" s="1100"/>
      <c r="E8" s="1100"/>
      <c r="F8" s="1100" t="s">
        <v>307</v>
      </c>
      <c r="G8" s="1100"/>
      <c r="H8" s="1100"/>
      <c r="I8" s="1100"/>
    </row>
    <row r="9" spans="1:9" ht="51" x14ac:dyDescent="0.2">
      <c r="A9" s="1116"/>
      <c r="B9" s="674" t="str">
        <f>"Nombre qualifications de "&amp;ANNEE</f>
        <v>Nombre qualifications de 2021</v>
      </c>
      <c r="C9" s="675" t="str">
        <f>"Non participation concours "&amp;ANNEE&amp;" *"</f>
        <v>Non participation concours 2021 *</v>
      </c>
      <c r="D9" s="675" t="s">
        <v>315</v>
      </c>
      <c r="E9" s="676" t="s">
        <v>279</v>
      </c>
      <c r="F9" s="674" t="str">
        <f>"Nombre qualifications de "&amp;ANNEE</f>
        <v>Nombre qualifications de 2021</v>
      </c>
      <c r="G9" s="792" t="str">
        <f>"Non participation concours "&amp;ANNEE&amp;" *"</f>
        <v>Non participation concours 2021 *</v>
      </c>
      <c r="H9" s="675" t="s">
        <v>315</v>
      </c>
      <c r="I9" s="676" t="s">
        <v>279</v>
      </c>
    </row>
    <row r="10" spans="1:9" ht="12" customHeight="1" x14ac:dyDescent="0.2">
      <c r="A10" s="677" t="s">
        <v>29</v>
      </c>
      <c r="B10" s="794">
        <f>qualifsectsexe!D8</f>
        <v>58</v>
      </c>
      <c r="C10" s="678">
        <v>7</v>
      </c>
      <c r="D10" s="679">
        <f>1-(C10/B10)</f>
        <v>0.87931034482758619</v>
      </c>
      <c r="E10" s="680">
        <f>C10/B10</f>
        <v>0.1206896551724138</v>
      </c>
      <c r="F10" s="794">
        <f>qualifsectsexe!H8</f>
        <v>0</v>
      </c>
      <c r="G10" s="678"/>
      <c r="H10" s="679" t="e">
        <f>1-(G10/F10)</f>
        <v>#DIV/0!</v>
      </c>
      <c r="I10" s="680" t="e">
        <f t="shared" ref="I10:I73" si="0">G10/F10</f>
        <v>#DIV/0!</v>
      </c>
    </row>
    <row r="11" spans="1:9" ht="12" customHeight="1" x14ac:dyDescent="0.2">
      <c r="A11" s="681" t="s">
        <v>30</v>
      </c>
      <c r="B11" s="682">
        <f>qualifsectsexe!D9</f>
        <v>50</v>
      </c>
      <c r="C11" s="683">
        <v>7</v>
      </c>
      <c r="D11" s="679">
        <f t="shared" ref="D11:D73" si="1">1-(C11/B11)</f>
        <v>0.86</v>
      </c>
      <c r="E11" s="680">
        <f t="shared" ref="E11:E73" si="2">C11/B11</f>
        <v>0.14000000000000001</v>
      </c>
      <c r="F11" s="682">
        <f>qualifsectsexe!H9</f>
        <v>0</v>
      </c>
      <c r="G11" s="683"/>
      <c r="H11" s="679" t="e">
        <f t="shared" ref="H11:H73" si="3">1-(G11/F11)</f>
        <v>#DIV/0!</v>
      </c>
      <c r="I11" s="680" t="e">
        <f t="shared" si="0"/>
        <v>#DIV/0!</v>
      </c>
    </row>
    <row r="12" spans="1:9" ht="12" customHeight="1" x14ac:dyDescent="0.2">
      <c r="A12" s="681" t="s">
        <v>31</v>
      </c>
      <c r="B12" s="682">
        <f>qualifsectsexe!D10</f>
        <v>19</v>
      </c>
      <c r="C12" s="683">
        <v>3</v>
      </c>
      <c r="D12" s="679">
        <f t="shared" si="1"/>
        <v>0.84210526315789469</v>
      </c>
      <c r="E12" s="680">
        <f t="shared" si="2"/>
        <v>0.15789473684210525</v>
      </c>
      <c r="F12" s="682">
        <f>qualifsectsexe!H10</f>
        <v>0</v>
      </c>
      <c r="G12" s="683"/>
      <c r="H12" s="679"/>
      <c r="I12" s="680"/>
    </row>
    <row r="13" spans="1:9" ht="12" customHeight="1" x14ac:dyDescent="0.2">
      <c r="A13" s="681" t="s">
        <v>32</v>
      </c>
      <c r="B13" s="682">
        <f>qualifsectsexe!D11</f>
        <v>133</v>
      </c>
      <c r="C13" s="683">
        <v>43</v>
      </c>
      <c r="D13" s="679">
        <f t="shared" si="1"/>
        <v>0.67669172932330834</v>
      </c>
      <c r="E13" s="680">
        <f t="shared" si="2"/>
        <v>0.32330827067669171</v>
      </c>
      <c r="F13" s="682">
        <f>qualifsectsexe!H11</f>
        <v>4</v>
      </c>
      <c r="G13" s="683">
        <v>4</v>
      </c>
      <c r="H13" s="679">
        <f t="shared" si="3"/>
        <v>0</v>
      </c>
      <c r="I13" s="680">
        <f t="shared" si="0"/>
        <v>1</v>
      </c>
    </row>
    <row r="14" spans="1:9" ht="12" customHeight="1" x14ac:dyDescent="0.2">
      <c r="A14" s="681" t="s">
        <v>33</v>
      </c>
      <c r="B14" s="682">
        <f>qualifsectsexe!D12</f>
        <v>160</v>
      </c>
      <c r="C14" s="683">
        <v>61</v>
      </c>
      <c r="D14" s="679">
        <f t="shared" si="1"/>
        <v>0.61875000000000002</v>
      </c>
      <c r="E14" s="680">
        <f t="shared" si="2"/>
        <v>0.38124999999999998</v>
      </c>
      <c r="F14" s="682">
        <f>qualifsectsexe!H12</f>
        <v>21</v>
      </c>
      <c r="G14" s="683">
        <v>12</v>
      </c>
      <c r="H14" s="679">
        <f t="shared" si="3"/>
        <v>0.4285714285714286</v>
      </c>
      <c r="I14" s="680">
        <f t="shared" si="0"/>
        <v>0.5714285714285714</v>
      </c>
    </row>
    <row r="15" spans="1:9" ht="12" customHeight="1" x14ac:dyDescent="0.2">
      <c r="A15" s="684" t="s">
        <v>34</v>
      </c>
      <c r="B15" s="685">
        <f>qualifsectsexe!D13</f>
        <v>189</v>
      </c>
      <c r="C15" s="686">
        <v>70</v>
      </c>
      <c r="D15" s="687">
        <f t="shared" si="1"/>
        <v>0.62962962962962965</v>
      </c>
      <c r="E15" s="688">
        <f t="shared" si="2"/>
        <v>0.37037037037037035</v>
      </c>
      <c r="F15" s="685">
        <f>qualifsectsexe!H13</f>
        <v>4</v>
      </c>
      <c r="G15" s="686">
        <v>4</v>
      </c>
      <c r="H15" s="679">
        <f t="shared" si="3"/>
        <v>0</v>
      </c>
      <c r="I15" s="680">
        <f t="shared" si="0"/>
        <v>1</v>
      </c>
    </row>
    <row r="16" spans="1:9" ht="12" customHeight="1" x14ac:dyDescent="0.2">
      <c r="A16" s="689" t="s">
        <v>35</v>
      </c>
      <c r="B16" s="690">
        <f>qualifsectsexe!D14</f>
        <v>609</v>
      </c>
      <c r="C16" s="691">
        <f>SUM(C10:C15)</f>
        <v>191</v>
      </c>
      <c r="D16" s="692">
        <f t="shared" si="1"/>
        <v>0.68637110016420366</v>
      </c>
      <c r="E16" s="693">
        <f t="shared" si="2"/>
        <v>0.31362889983579639</v>
      </c>
      <c r="F16" s="690">
        <f>qualifsectsexe!H14</f>
        <v>29</v>
      </c>
      <c r="G16" s="691">
        <f>SUM(G10:G15)</f>
        <v>20</v>
      </c>
      <c r="H16" s="692">
        <f t="shared" si="3"/>
        <v>0.31034482758620685</v>
      </c>
      <c r="I16" s="693">
        <f t="shared" si="0"/>
        <v>0.68965517241379315</v>
      </c>
    </row>
    <row r="17" spans="1:9" ht="12" customHeight="1" x14ac:dyDescent="0.2">
      <c r="A17" s="677" t="s">
        <v>36</v>
      </c>
      <c r="B17" s="794">
        <f>qualifsectsexe!D15</f>
        <v>171</v>
      </c>
      <c r="C17" s="678">
        <v>66</v>
      </c>
      <c r="D17" s="679">
        <f t="shared" si="1"/>
        <v>0.61403508771929827</v>
      </c>
      <c r="E17" s="680">
        <f t="shared" si="2"/>
        <v>0.38596491228070173</v>
      </c>
      <c r="F17" s="794">
        <f>qualifsectsexe!H15</f>
        <v>9</v>
      </c>
      <c r="G17" s="678">
        <v>6</v>
      </c>
      <c r="H17" s="679">
        <f t="shared" si="3"/>
        <v>0.33333333333333337</v>
      </c>
      <c r="I17" s="680">
        <f t="shared" si="0"/>
        <v>0.66666666666666663</v>
      </c>
    </row>
    <row r="18" spans="1:9" ht="12" customHeight="1" x14ac:dyDescent="0.2">
      <c r="A18" s="681" t="s">
        <v>37</v>
      </c>
      <c r="B18" s="682">
        <f>qualifsectsexe!D16</f>
        <v>48</v>
      </c>
      <c r="C18" s="683">
        <v>20</v>
      </c>
      <c r="D18" s="679">
        <f t="shared" si="1"/>
        <v>0.58333333333333326</v>
      </c>
      <c r="E18" s="680">
        <f t="shared" si="2"/>
        <v>0.41666666666666669</v>
      </c>
      <c r="F18" s="682">
        <f>qualifsectsexe!H16</f>
        <v>1</v>
      </c>
      <c r="G18" s="683">
        <v>1</v>
      </c>
      <c r="H18" s="679">
        <f t="shared" si="3"/>
        <v>0</v>
      </c>
      <c r="I18" s="680">
        <f t="shared" si="0"/>
        <v>1</v>
      </c>
    </row>
    <row r="19" spans="1:9" ht="12" customHeight="1" x14ac:dyDescent="0.2">
      <c r="A19" s="681" t="s">
        <v>38</v>
      </c>
      <c r="B19" s="682">
        <f>qualifsectsexe!D17</f>
        <v>127</v>
      </c>
      <c r="C19" s="683">
        <v>43</v>
      </c>
      <c r="D19" s="679">
        <f t="shared" si="1"/>
        <v>0.6614173228346456</v>
      </c>
      <c r="E19" s="680">
        <f t="shared" si="2"/>
        <v>0.33858267716535434</v>
      </c>
      <c r="F19" s="682">
        <f>qualifsectsexe!H17</f>
        <v>3</v>
      </c>
      <c r="G19" s="683">
        <v>3</v>
      </c>
      <c r="H19" s="679">
        <f t="shared" si="3"/>
        <v>0</v>
      </c>
      <c r="I19" s="680">
        <f t="shared" si="0"/>
        <v>1</v>
      </c>
    </row>
    <row r="20" spans="1:9" ht="12" customHeight="1" x14ac:dyDescent="0.2">
      <c r="A20" s="681" t="s">
        <v>39</v>
      </c>
      <c r="B20" s="682">
        <f>qualifsectsexe!D18</f>
        <v>57</v>
      </c>
      <c r="C20" s="683">
        <v>21</v>
      </c>
      <c r="D20" s="679">
        <f t="shared" si="1"/>
        <v>0.63157894736842102</v>
      </c>
      <c r="E20" s="680">
        <f t="shared" si="2"/>
        <v>0.36842105263157893</v>
      </c>
      <c r="F20" s="682">
        <f>qualifsectsexe!H18</f>
        <v>4</v>
      </c>
      <c r="G20" s="683">
        <v>3</v>
      </c>
      <c r="H20" s="679">
        <f t="shared" si="3"/>
        <v>0.25</v>
      </c>
      <c r="I20" s="680">
        <f t="shared" si="0"/>
        <v>0.75</v>
      </c>
    </row>
    <row r="21" spans="1:9" ht="12" customHeight="1" x14ac:dyDescent="0.2">
      <c r="A21" s="681" t="s">
        <v>40</v>
      </c>
      <c r="B21" s="682">
        <f>qualifsectsexe!D19</f>
        <v>128</v>
      </c>
      <c r="C21" s="683">
        <v>41</v>
      </c>
      <c r="D21" s="679">
        <f t="shared" si="1"/>
        <v>0.6796875</v>
      </c>
      <c r="E21" s="680">
        <f t="shared" si="2"/>
        <v>0.3203125</v>
      </c>
      <c r="F21" s="682">
        <f>qualifsectsexe!H19</f>
        <v>4</v>
      </c>
      <c r="G21" s="683">
        <v>2</v>
      </c>
      <c r="H21" s="679">
        <f t="shared" si="3"/>
        <v>0.5</v>
      </c>
      <c r="I21" s="680">
        <f t="shared" si="0"/>
        <v>0.5</v>
      </c>
    </row>
    <row r="22" spans="1:9" ht="12" customHeight="1" x14ac:dyDescent="0.2">
      <c r="A22" s="681" t="s">
        <v>41</v>
      </c>
      <c r="B22" s="682">
        <f>qualifsectsexe!D20</f>
        <v>23</v>
      </c>
      <c r="C22" s="683">
        <v>13</v>
      </c>
      <c r="D22" s="679">
        <f t="shared" si="1"/>
        <v>0.43478260869565222</v>
      </c>
      <c r="E22" s="680">
        <f t="shared" si="2"/>
        <v>0.56521739130434778</v>
      </c>
      <c r="F22" s="682">
        <f>qualifsectsexe!H20</f>
        <v>0</v>
      </c>
      <c r="G22" s="683"/>
      <c r="H22" s="679" t="e">
        <f t="shared" si="3"/>
        <v>#DIV/0!</v>
      </c>
      <c r="I22" s="680" t="e">
        <f t="shared" si="0"/>
        <v>#DIV/0!</v>
      </c>
    </row>
    <row r="23" spans="1:9" ht="12" customHeight="1" x14ac:dyDescent="0.2">
      <c r="A23" s="681" t="s">
        <v>42</v>
      </c>
      <c r="B23" s="682">
        <f>qualifsectsexe!D21</f>
        <v>24</v>
      </c>
      <c r="C23" s="683">
        <v>8</v>
      </c>
      <c r="D23" s="679">
        <f t="shared" si="1"/>
        <v>0.66666666666666674</v>
      </c>
      <c r="E23" s="680">
        <f t="shared" si="2"/>
        <v>0.33333333333333331</v>
      </c>
      <c r="F23" s="682">
        <f>qualifsectsexe!H21</f>
        <v>0</v>
      </c>
      <c r="G23" s="683"/>
      <c r="H23" s="679" t="e">
        <f t="shared" si="3"/>
        <v>#DIV/0!</v>
      </c>
      <c r="I23" s="680" t="e">
        <f t="shared" si="0"/>
        <v>#DIV/0!</v>
      </c>
    </row>
    <row r="24" spans="1:9" ht="12" customHeight="1" x14ac:dyDescent="0.2">
      <c r="A24" s="681" t="s">
        <v>43</v>
      </c>
      <c r="B24" s="682">
        <f>qualifsectsexe!D22</f>
        <v>116</v>
      </c>
      <c r="C24" s="683">
        <v>32</v>
      </c>
      <c r="D24" s="679">
        <f t="shared" si="1"/>
        <v>0.72413793103448276</v>
      </c>
      <c r="E24" s="680">
        <f t="shared" si="2"/>
        <v>0.27586206896551724</v>
      </c>
      <c r="F24" s="682">
        <f>qualifsectsexe!H22</f>
        <v>2</v>
      </c>
      <c r="G24" s="683"/>
      <c r="H24" s="679">
        <f t="shared" si="3"/>
        <v>1</v>
      </c>
      <c r="I24" s="680">
        <f t="shared" si="0"/>
        <v>0</v>
      </c>
    </row>
    <row r="25" spans="1:9" ht="12" customHeight="1" x14ac:dyDescent="0.2">
      <c r="A25" s="681" t="s">
        <v>44</v>
      </c>
      <c r="B25" s="682">
        <f>qualifsectsexe!D23</f>
        <v>116</v>
      </c>
      <c r="C25" s="683">
        <v>52</v>
      </c>
      <c r="D25" s="679">
        <f t="shared" si="1"/>
        <v>0.55172413793103448</v>
      </c>
      <c r="E25" s="680">
        <f t="shared" si="2"/>
        <v>0.44827586206896552</v>
      </c>
      <c r="F25" s="682">
        <f>qualifsectsexe!H23</f>
        <v>0</v>
      </c>
      <c r="G25" s="683"/>
      <c r="H25" s="679" t="e">
        <f t="shared" si="3"/>
        <v>#DIV/0!</v>
      </c>
      <c r="I25" s="680" t="e">
        <f t="shared" si="0"/>
        <v>#DIV/0!</v>
      </c>
    </row>
    <row r="26" spans="1:9" ht="12" customHeight="1" x14ac:dyDescent="0.2">
      <c r="A26" s="681" t="s">
        <v>45</v>
      </c>
      <c r="B26" s="682">
        <f>qualifsectsexe!D24</f>
        <v>150</v>
      </c>
      <c r="C26" s="683">
        <v>69</v>
      </c>
      <c r="D26" s="679">
        <f t="shared" si="1"/>
        <v>0.54</v>
      </c>
      <c r="E26" s="680">
        <f t="shared" si="2"/>
        <v>0.46</v>
      </c>
      <c r="F26" s="682">
        <f>qualifsectsexe!H24</f>
        <v>7</v>
      </c>
      <c r="G26" s="683">
        <v>4</v>
      </c>
      <c r="H26" s="679">
        <f t="shared" si="3"/>
        <v>0.4285714285714286</v>
      </c>
      <c r="I26" s="680">
        <f t="shared" si="0"/>
        <v>0.5714285714285714</v>
      </c>
    </row>
    <row r="27" spans="1:9" ht="12" customHeight="1" x14ac:dyDescent="0.2">
      <c r="A27" s="681" t="s">
        <v>46</v>
      </c>
      <c r="B27" s="682">
        <f>qualifsectsexe!D25</f>
        <v>162</v>
      </c>
      <c r="C27" s="683">
        <v>88</v>
      </c>
      <c r="D27" s="679">
        <f t="shared" si="1"/>
        <v>0.45679012345679015</v>
      </c>
      <c r="E27" s="680">
        <f t="shared" si="2"/>
        <v>0.54320987654320985</v>
      </c>
      <c r="F27" s="682">
        <f>qualifsectsexe!H25</f>
        <v>10</v>
      </c>
      <c r="G27" s="683">
        <v>3</v>
      </c>
      <c r="H27" s="679">
        <f t="shared" si="3"/>
        <v>0.7</v>
      </c>
      <c r="I27" s="680">
        <f t="shared" si="0"/>
        <v>0.3</v>
      </c>
    </row>
    <row r="28" spans="1:9" ht="12" customHeight="1" x14ac:dyDescent="0.2">
      <c r="A28" s="681" t="s">
        <v>47</v>
      </c>
      <c r="B28" s="682">
        <f>qualifsectsexe!D26</f>
        <v>260</v>
      </c>
      <c r="C28" s="683">
        <v>94</v>
      </c>
      <c r="D28" s="679">
        <f t="shared" si="1"/>
        <v>0.63846153846153841</v>
      </c>
      <c r="E28" s="680">
        <f t="shared" si="2"/>
        <v>0.36153846153846153</v>
      </c>
      <c r="F28" s="682">
        <f>qualifsectsexe!H26</f>
        <v>5</v>
      </c>
      <c r="G28" s="683">
        <v>2</v>
      </c>
      <c r="H28" s="679">
        <f t="shared" si="3"/>
        <v>0.6</v>
      </c>
      <c r="I28" s="680">
        <f t="shared" si="0"/>
        <v>0.4</v>
      </c>
    </row>
    <row r="29" spans="1:9" ht="12" customHeight="1" x14ac:dyDescent="0.2">
      <c r="A29" s="681" t="s">
        <v>48</v>
      </c>
      <c r="B29" s="682">
        <f>qualifsectsexe!D27</f>
        <v>236</v>
      </c>
      <c r="C29" s="683">
        <v>85</v>
      </c>
      <c r="D29" s="679">
        <f t="shared" si="1"/>
        <v>0.63983050847457634</v>
      </c>
      <c r="E29" s="680">
        <f t="shared" si="2"/>
        <v>0.36016949152542371</v>
      </c>
      <c r="F29" s="682">
        <f>qualifsectsexe!H27</f>
        <v>11</v>
      </c>
      <c r="G29" s="683">
        <v>6</v>
      </c>
      <c r="H29" s="679">
        <f t="shared" si="3"/>
        <v>0.45454545454545459</v>
      </c>
      <c r="I29" s="680">
        <f t="shared" si="0"/>
        <v>0.54545454545454541</v>
      </c>
    </row>
    <row r="30" spans="1:9" ht="12" customHeight="1" x14ac:dyDescent="0.2">
      <c r="A30" s="681" t="s">
        <v>49</v>
      </c>
      <c r="B30" s="682">
        <f>qualifsectsexe!D28</f>
        <v>152</v>
      </c>
      <c r="C30" s="683">
        <v>107</v>
      </c>
      <c r="D30" s="679">
        <f t="shared" si="1"/>
        <v>0.29605263157894735</v>
      </c>
      <c r="E30" s="680">
        <f t="shared" si="2"/>
        <v>0.70394736842105265</v>
      </c>
      <c r="F30" s="682">
        <f>qualifsectsexe!H28</f>
        <v>5</v>
      </c>
      <c r="G30" s="683">
        <v>2</v>
      </c>
      <c r="H30" s="679">
        <f t="shared" si="3"/>
        <v>0.6</v>
      </c>
      <c r="I30" s="680">
        <f t="shared" si="0"/>
        <v>0.4</v>
      </c>
    </row>
    <row r="31" spans="1:9" ht="12" customHeight="1" x14ac:dyDescent="0.2">
      <c r="A31" s="681" t="s">
        <v>50</v>
      </c>
      <c r="B31" s="682">
        <f>qualifsectsexe!D29</f>
        <v>165</v>
      </c>
      <c r="C31" s="683">
        <v>92</v>
      </c>
      <c r="D31" s="679">
        <f t="shared" si="1"/>
        <v>0.44242424242424239</v>
      </c>
      <c r="E31" s="680">
        <f t="shared" si="2"/>
        <v>0.55757575757575761</v>
      </c>
      <c r="F31" s="682">
        <f>qualifsectsexe!H29</f>
        <v>9</v>
      </c>
      <c r="G31" s="683">
        <v>3</v>
      </c>
      <c r="H31" s="679">
        <f t="shared" si="3"/>
        <v>0.66666666666666674</v>
      </c>
      <c r="I31" s="680">
        <f t="shared" si="0"/>
        <v>0.33333333333333331</v>
      </c>
    </row>
    <row r="32" spans="1:9" ht="12" customHeight="1" x14ac:dyDescent="0.2">
      <c r="A32" s="681" t="s">
        <v>51</v>
      </c>
      <c r="B32" s="682">
        <f>qualifsectsexe!D30</f>
        <v>362</v>
      </c>
      <c r="C32" s="683">
        <v>173</v>
      </c>
      <c r="D32" s="679">
        <f t="shared" si="1"/>
        <v>0.5220994475138121</v>
      </c>
      <c r="E32" s="680">
        <f t="shared" si="2"/>
        <v>0.47790055248618785</v>
      </c>
      <c r="F32" s="682">
        <f>qualifsectsexe!H30</f>
        <v>8</v>
      </c>
      <c r="G32" s="683">
        <v>5</v>
      </c>
      <c r="H32" s="679">
        <f t="shared" si="3"/>
        <v>0.375</v>
      </c>
      <c r="I32" s="680">
        <f t="shared" si="0"/>
        <v>0.625</v>
      </c>
    </row>
    <row r="33" spans="1:9" ht="12" customHeight="1" x14ac:dyDescent="0.2">
      <c r="A33" s="681" t="s">
        <v>52</v>
      </c>
      <c r="B33" s="682">
        <f>qualifsectsexe!D31</f>
        <v>123</v>
      </c>
      <c r="C33" s="683">
        <v>48</v>
      </c>
      <c r="D33" s="679">
        <f t="shared" si="1"/>
        <v>0.6097560975609756</v>
      </c>
      <c r="E33" s="680">
        <f t="shared" si="2"/>
        <v>0.3902439024390244</v>
      </c>
      <c r="F33" s="682">
        <f>qualifsectsexe!H31</f>
        <v>5</v>
      </c>
      <c r="G33" s="683">
        <v>5</v>
      </c>
      <c r="H33" s="679">
        <f t="shared" si="3"/>
        <v>0</v>
      </c>
      <c r="I33" s="680">
        <f t="shared" si="0"/>
        <v>1</v>
      </c>
    </row>
    <row r="34" spans="1:9" ht="12" customHeight="1" x14ac:dyDescent="0.2">
      <c r="A34" s="681" t="s">
        <v>53</v>
      </c>
      <c r="B34" s="682">
        <f>qualifsectsexe!D32</f>
        <v>82</v>
      </c>
      <c r="C34" s="683">
        <v>42</v>
      </c>
      <c r="D34" s="679">
        <f t="shared" si="1"/>
        <v>0.48780487804878048</v>
      </c>
      <c r="E34" s="680">
        <f t="shared" si="2"/>
        <v>0.51219512195121952</v>
      </c>
      <c r="F34" s="682">
        <f>qualifsectsexe!H32</f>
        <v>5</v>
      </c>
      <c r="G34" s="683">
        <v>3</v>
      </c>
      <c r="H34" s="679">
        <f t="shared" si="3"/>
        <v>0.4</v>
      </c>
      <c r="I34" s="680">
        <f t="shared" si="0"/>
        <v>0.6</v>
      </c>
    </row>
    <row r="35" spans="1:9" ht="12" customHeight="1" x14ac:dyDescent="0.2">
      <c r="A35" s="681" t="s">
        <v>54</v>
      </c>
      <c r="B35" s="682">
        <f>qualifsectsexe!D33</f>
        <v>153</v>
      </c>
      <c r="C35" s="683">
        <v>52</v>
      </c>
      <c r="D35" s="679">
        <f t="shared" si="1"/>
        <v>0.66013071895424835</v>
      </c>
      <c r="E35" s="680">
        <f t="shared" si="2"/>
        <v>0.33986928104575165</v>
      </c>
      <c r="F35" s="682">
        <f>qualifsectsexe!H33</f>
        <v>4</v>
      </c>
      <c r="G35" s="683">
        <v>2</v>
      </c>
      <c r="H35" s="679">
        <f t="shared" si="3"/>
        <v>0.5</v>
      </c>
      <c r="I35" s="680">
        <f t="shared" si="0"/>
        <v>0.5</v>
      </c>
    </row>
    <row r="36" spans="1:9" ht="12" customHeight="1" x14ac:dyDescent="0.2">
      <c r="A36" s="681" t="s">
        <v>55</v>
      </c>
      <c r="B36" s="682">
        <f>qualifsectsexe!D34</f>
        <v>82</v>
      </c>
      <c r="C36" s="683">
        <v>23</v>
      </c>
      <c r="D36" s="679">
        <f t="shared" si="1"/>
        <v>0.71951219512195119</v>
      </c>
      <c r="E36" s="680">
        <f t="shared" si="2"/>
        <v>0.28048780487804881</v>
      </c>
      <c r="F36" s="682">
        <f>qualifsectsexe!H34</f>
        <v>2</v>
      </c>
      <c r="G36" s="683">
        <v>1</v>
      </c>
      <c r="H36" s="679">
        <f t="shared" si="3"/>
        <v>0.5</v>
      </c>
      <c r="I36" s="680">
        <f t="shared" si="0"/>
        <v>0.5</v>
      </c>
    </row>
    <row r="37" spans="1:9" ht="12" customHeight="1" x14ac:dyDescent="0.2">
      <c r="A37" s="681" t="s">
        <v>56</v>
      </c>
      <c r="B37" s="682">
        <f>qualifsectsexe!D35</f>
        <v>100</v>
      </c>
      <c r="C37" s="683">
        <v>52</v>
      </c>
      <c r="D37" s="679">
        <f t="shared" si="1"/>
        <v>0.48</v>
      </c>
      <c r="E37" s="680">
        <f t="shared" si="2"/>
        <v>0.52</v>
      </c>
      <c r="F37" s="682">
        <f>qualifsectsexe!H35</f>
        <v>3</v>
      </c>
      <c r="G37" s="683">
        <v>2</v>
      </c>
      <c r="H37" s="679">
        <f t="shared" si="3"/>
        <v>0.33333333333333337</v>
      </c>
      <c r="I37" s="680">
        <f t="shared" si="0"/>
        <v>0.66666666666666663</v>
      </c>
    </row>
    <row r="38" spans="1:9" ht="12" customHeight="1" x14ac:dyDescent="0.2">
      <c r="A38" s="681" t="s">
        <v>57</v>
      </c>
      <c r="B38" s="682">
        <f>qualifsectsexe!D36</f>
        <v>12</v>
      </c>
      <c r="C38" s="683">
        <v>5</v>
      </c>
      <c r="D38" s="679">
        <f t="shared" si="1"/>
        <v>0.58333333333333326</v>
      </c>
      <c r="E38" s="680">
        <f t="shared" si="2"/>
        <v>0.41666666666666669</v>
      </c>
      <c r="F38" s="682">
        <f>qualifsectsexe!H36</f>
        <v>0</v>
      </c>
      <c r="G38" s="683"/>
      <c r="H38" s="679" t="e">
        <f t="shared" si="3"/>
        <v>#DIV/0!</v>
      </c>
      <c r="I38" s="680" t="e">
        <f t="shared" si="0"/>
        <v>#DIV/0!</v>
      </c>
    </row>
    <row r="39" spans="1:9" ht="12" customHeight="1" x14ac:dyDescent="0.2">
      <c r="A39" s="681" t="s">
        <v>58</v>
      </c>
      <c r="B39" s="682">
        <f>qualifsectsexe!D37</f>
        <v>85</v>
      </c>
      <c r="C39" s="683">
        <v>42</v>
      </c>
      <c r="D39" s="679">
        <f t="shared" si="1"/>
        <v>0.50588235294117645</v>
      </c>
      <c r="E39" s="680">
        <f t="shared" si="2"/>
        <v>0.49411764705882355</v>
      </c>
      <c r="F39" s="682">
        <f>qualifsectsexe!H37</f>
        <v>4</v>
      </c>
      <c r="G39" s="683">
        <v>4</v>
      </c>
      <c r="H39" s="679">
        <f t="shared" si="3"/>
        <v>0</v>
      </c>
      <c r="I39" s="680">
        <f t="shared" si="0"/>
        <v>1</v>
      </c>
    </row>
    <row r="40" spans="1:9" ht="12" customHeight="1" x14ac:dyDescent="0.2">
      <c r="A40" s="684">
        <v>76</v>
      </c>
      <c r="B40" s="685">
        <f>qualifsectsexe!D38</f>
        <v>8</v>
      </c>
      <c r="C40" s="686">
        <v>7</v>
      </c>
      <c r="D40" s="679">
        <f t="shared" si="1"/>
        <v>0.125</v>
      </c>
      <c r="E40" s="680">
        <f t="shared" si="2"/>
        <v>0.875</v>
      </c>
      <c r="F40" s="685">
        <f>qualifsectsexe!H38</f>
        <v>2</v>
      </c>
      <c r="G40" s="686">
        <v>1</v>
      </c>
      <c r="H40" s="679">
        <f t="shared" si="3"/>
        <v>0.5</v>
      </c>
      <c r="I40" s="680">
        <f t="shared" si="0"/>
        <v>0.5</v>
      </c>
    </row>
    <row r="41" spans="1:9" ht="12" customHeight="1" x14ac:dyDescent="0.2">
      <c r="A41" s="684" t="s">
        <v>59</v>
      </c>
      <c r="B41" s="685">
        <f>qualifsectsexe!D39</f>
        <v>3</v>
      </c>
      <c r="C41" s="686">
        <v>2</v>
      </c>
      <c r="D41" s="687">
        <f t="shared" si="1"/>
        <v>0.33333333333333337</v>
      </c>
      <c r="E41" s="688">
        <f t="shared" si="2"/>
        <v>0.66666666666666663</v>
      </c>
      <c r="F41" s="685">
        <f>qualifsectsexe!H39</f>
        <v>1</v>
      </c>
      <c r="G41" s="686"/>
      <c r="H41" s="679">
        <f t="shared" si="3"/>
        <v>1</v>
      </c>
      <c r="I41" s="680">
        <f t="shared" si="0"/>
        <v>0</v>
      </c>
    </row>
    <row r="42" spans="1:9" ht="12" customHeight="1" x14ac:dyDescent="0.2">
      <c r="A42" s="689" t="s">
        <v>122</v>
      </c>
      <c r="B42" s="690">
        <f>qualifsectsexe!D40</f>
        <v>2945</v>
      </c>
      <c r="C42" s="691">
        <f>SUM(C17:C41)</f>
        <v>1277</v>
      </c>
      <c r="D42" s="692">
        <f t="shared" si="1"/>
        <v>0.56638370118845494</v>
      </c>
      <c r="E42" s="693">
        <f t="shared" si="2"/>
        <v>0.43361629881154501</v>
      </c>
      <c r="F42" s="690">
        <f>qualifsectsexe!H40</f>
        <v>104</v>
      </c>
      <c r="G42" s="691">
        <f>SUM(G17:G41)</f>
        <v>58</v>
      </c>
      <c r="H42" s="692">
        <f t="shared" si="3"/>
        <v>0.44230769230769229</v>
      </c>
      <c r="I42" s="692">
        <f t="shared" si="0"/>
        <v>0.55769230769230771</v>
      </c>
    </row>
    <row r="43" spans="1:9" ht="12" customHeight="1" x14ac:dyDescent="0.2">
      <c r="A43" s="677" t="s">
        <v>61</v>
      </c>
      <c r="B43" s="794">
        <f>qualifsectsexe!D41</f>
        <v>175</v>
      </c>
      <c r="C43" s="678">
        <v>88</v>
      </c>
      <c r="D43" s="679">
        <f t="shared" si="1"/>
        <v>0.49714285714285711</v>
      </c>
      <c r="E43" s="680">
        <f t="shared" si="2"/>
        <v>0.50285714285714289</v>
      </c>
      <c r="F43" s="794">
        <f>qualifsectsexe!H41</f>
        <v>20</v>
      </c>
      <c r="G43" s="678">
        <v>8</v>
      </c>
      <c r="H43" s="679">
        <f t="shared" si="3"/>
        <v>0.6</v>
      </c>
      <c r="I43" s="680">
        <f t="shared" si="0"/>
        <v>0.4</v>
      </c>
    </row>
    <row r="44" spans="1:9" ht="12" customHeight="1" x14ac:dyDescent="0.2">
      <c r="A44" s="681" t="s">
        <v>62</v>
      </c>
      <c r="B44" s="682">
        <f>qualifsectsexe!D42</f>
        <v>245</v>
      </c>
      <c r="C44" s="683">
        <v>134</v>
      </c>
      <c r="D44" s="679">
        <f t="shared" si="1"/>
        <v>0.45306122448979591</v>
      </c>
      <c r="E44" s="680">
        <f t="shared" si="2"/>
        <v>0.54693877551020409</v>
      </c>
      <c r="F44" s="682">
        <f>qualifsectsexe!H42</f>
        <v>38</v>
      </c>
      <c r="G44" s="683">
        <v>25</v>
      </c>
      <c r="H44" s="679">
        <f t="shared" si="3"/>
        <v>0.34210526315789469</v>
      </c>
      <c r="I44" s="680">
        <f t="shared" si="0"/>
        <v>0.65789473684210531</v>
      </c>
    </row>
    <row r="45" spans="1:9" ht="12" customHeight="1" x14ac:dyDescent="0.2">
      <c r="A45" s="681" t="s">
        <v>63</v>
      </c>
      <c r="B45" s="682">
        <f>qualifsectsexe!D43</f>
        <v>402</v>
      </c>
      <c r="C45" s="683">
        <v>203</v>
      </c>
      <c r="D45" s="679">
        <f t="shared" si="1"/>
        <v>0.49502487562189057</v>
      </c>
      <c r="E45" s="680">
        <f t="shared" si="2"/>
        <v>0.50497512437810943</v>
      </c>
      <c r="F45" s="682">
        <f>qualifsectsexe!H43</f>
        <v>34</v>
      </c>
      <c r="G45" s="683">
        <v>16</v>
      </c>
      <c r="H45" s="679">
        <f t="shared" si="3"/>
        <v>0.52941176470588236</v>
      </c>
      <c r="I45" s="680">
        <f t="shared" si="0"/>
        <v>0.47058823529411764</v>
      </c>
    </row>
    <row r="46" spans="1:9" ht="12" customHeight="1" x14ac:dyDescent="0.2">
      <c r="A46" s="681" t="s">
        <v>64</v>
      </c>
      <c r="B46" s="682">
        <f>qualifsectsexe!D44</f>
        <v>198</v>
      </c>
      <c r="C46" s="683">
        <v>133</v>
      </c>
      <c r="D46" s="679">
        <f t="shared" si="1"/>
        <v>0.32828282828282829</v>
      </c>
      <c r="E46" s="680">
        <f t="shared" si="2"/>
        <v>0.67171717171717171</v>
      </c>
      <c r="F46" s="682">
        <f>qualifsectsexe!H44</f>
        <v>17</v>
      </c>
      <c r="G46" s="683">
        <v>10</v>
      </c>
      <c r="H46" s="679">
        <f t="shared" si="3"/>
        <v>0.41176470588235292</v>
      </c>
      <c r="I46" s="680">
        <f t="shared" si="0"/>
        <v>0.58823529411764708</v>
      </c>
    </row>
    <row r="47" spans="1:9" ht="12" customHeight="1" x14ac:dyDescent="0.2">
      <c r="A47" s="681" t="s">
        <v>65</v>
      </c>
      <c r="B47" s="682">
        <f>qualifsectsexe!D45</f>
        <v>71</v>
      </c>
      <c r="C47" s="683">
        <v>55</v>
      </c>
      <c r="D47" s="679">
        <f t="shared" si="1"/>
        <v>0.22535211267605637</v>
      </c>
      <c r="E47" s="680">
        <f t="shared" si="2"/>
        <v>0.77464788732394363</v>
      </c>
      <c r="F47" s="682">
        <f>qualifsectsexe!H45</f>
        <v>6</v>
      </c>
      <c r="G47" s="683">
        <v>1</v>
      </c>
      <c r="H47" s="679">
        <f t="shared" si="3"/>
        <v>0.83333333333333337</v>
      </c>
      <c r="I47" s="680">
        <f t="shared" si="0"/>
        <v>0.16666666666666666</v>
      </c>
    </row>
    <row r="48" spans="1:9" ht="12" customHeight="1" x14ac:dyDescent="0.2">
      <c r="A48" s="681" t="s">
        <v>66</v>
      </c>
      <c r="B48" s="682">
        <f>qualifsectsexe!D46</f>
        <v>87</v>
      </c>
      <c r="C48" s="683">
        <v>59</v>
      </c>
      <c r="D48" s="679">
        <f t="shared" si="1"/>
        <v>0.32183908045977017</v>
      </c>
      <c r="E48" s="680">
        <f t="shared" si="2"/>
        <v>0.67816091954022983</v>
      </c>
      <c r="F48" s="682">
        <f>qualifsectsexe!H46</f>
        <v>3</v>
      </c>
      <c r="G48" s="683">
        <v>2</v>
      </c>
      <c r="H48" s="679">
        <f t="shared" si="3"/>
        <v>0.33333333333333337</v>
      </c>
      <c r="I48" s="680">
        <f t="shared" si="0"/>
        <v>0.66666666666666663</v>
      </c>
    </row>
    <row r="49" spans="1:9" ht="12" customHeight="1" x14ac:dyDescent="0.2">
      <c r="A49" s="681" t="s">
        <v>67</v>
      </c>
      <c r="B49" s="682">
        <f>qualifsectsexe!D47</f>
        <v>138</v>
      </c>
      <c r="C49" s="683">
        <v>76</v>
      </c>
      <c r="D49" s="679">
        <f t="shared" si="1"/>
        <v>0.44927536231884058</v>
      </c>
      <c r="E49" s="680">
        <f t="shared" si="2"/>
        <v>0.55072463768115942</v>
      </c>
      <c r="F49" s="682">
        <f>qualifsectsexe!H47</f>
        <v>6</v>
      </c>
      <c r="G49" s="683">
        <v>4</v>
      </c>
      <c r="H49" s="679">
        <f t="shared" si="3"/>
        <v>0.33333333333333337</v>
      </c>
      <c r="I49" s="680">
        <f t="shared" si="0"/>
        <v>0.66666666666666663</v>
      </c>
    </row>
    <row r="50" spans="1:9" ht="12" customHeight="1" x14ac:dyDescent="0.2">
      <c r="A50" s="681" t="s">
        <v>68</v>
      </c>
      <c r="B50" s="682">
        <f>qualifsectsexe!D48</f>
        <v>109</v>
      </c>
      <c r="C50" s="683">
        <v>54</v>
      </c>
      <c r="D50" s="679">
        <f t="shared" si="1"/>
        <v>0.50458715596330272</v>
      </c>
      <c r="E50" s="680">
        <f t="shared" si="2"/>
        <v>0.49541284403669728</v>
      </c>
      <c r="F50" s="682">
        <f>qualifsectsexe!H48</f>
        <v>6</v>
      </c>
      <c r="G50" s="683">
        <v>4</v>
      </c>
      <c r="H50" s="679">
        <f t="shared" si="3"/>
        <v>0.33333333333333337</v>
      </c>
      <c r="I50" s="680">
        <f t="shared" si="0"/>
        <v>0.66666666666666663</v>
      </c>
    </row>
    <row r="51" spans="1:9" ht="12" customHeight="1" x14ac:dyDescent="0.2">
      <c r="A51" s="681" t="s">
        <v>69</v>
      </c>
      <c r="B51" s="682">
        <f>qualifsectsexe!D49</f>
        <v>111</v>
      </c>
      <c r="C51" s="683">
        <v>70</v>
      </c>
      <c r="D51" s="679">
        <f t="shared" si="1"/>
        <v>0.36936936936936937</v>
      </c>
      <c r="E51" s="680">
        <f t="shared" si="2"/>
        <v>0.63063063063063063</v>
      </c>
      <c r="F51" s="682">
        <f>qualifsectsexe!H49</f>
        <v>10</v>
      </c>
      <c r="G51" s="683">
        <v>8</v>
      </c>
      <c r="H51" s="679">
        <f t="shared" si="3"/>
        <v>0.19999999999999996</v>
      </c>
      <c r="I51" s="680">
        <f t="shared" si="0"/>
        <v>0.8</v>
      </c>
    </row>
    <row r="52" spans="1:9" ht="12" customHeight="1" x14ac:dyDescent="0.2">
      <c r="A52" s="681" t="s">
        <v>70</v>
      </c>
      <c r="B52" s="682">
        <f>qualifsectsexe!D50</f>
        <v>69</v>
      </c>
      <c r="C52" s="683">
        <v>54</v>
      </c>
      <c r="D52" s="679">
        <f t="shared" si="1"/>
        <v>0.21739130434782605</v>
      </c>
      <c r="E52" s="680">
        <f t="shared" si="2"/>
        <v>0.78260869565217395</v>
      </c>
      <c r="F52" s="682">
        <f>qualifsectsexe!H50</f>
        <v>3</v>
      </c>
      <c r="G52" s="683">
        <v>3</v>
      </c>
      <c r="H52" s="679">
        <f t="shared" si="3"/>
        <v>0</v>
      </c>
      <c r="I52" s="680">
        <f t="shared" si="0"/>
        <v>1</v>
      </c>
    </row>
    <row r="53" spans="1:9" ht="12" customHeight="1" x14ac:dyDescent="0.2">
      <c r="A53" s="681" t="s">
        <v>71</v>
      </c>
      <c r="B53" s="682">
        <f>qualifsectsexe!D51</f>
        <v>109</v>
      </c>
      <c r="C53" s="683">
        <v>72</v>
      </c>
      <c r="D53" s="679">
        <f t="shared" si="1"/>
        <v>0.33944954128440363</v>
      </c>
      <c r="E53" s="680">
        <f t="shared" si="2"/>
        <v>0.66055045871559637</v>
      </c>
      <c r="F53" s="682">
        <f>qualifsectsexe!H51</f>
        <v>3</v>
      </c>
      <c r="G53" s="683">
        <v>1</v>
      </c>
      <c r="H53" s="679">
        <f t="shared" si="3"/>
        <v>0.66666666666666674</v>
      </c>
      <c r="I53" s="680">
        <f t="shared" si="0"/>
        <v>0.33333333333333331</v>
      </c>
    </row>
    <row r="54" spans="1:9" ht="12" customHeight="1" x14ac:dyDescent="0.2">
      <c r="A54" s="681" t="s">
        <v>72</v>
      </c>
      <c r="B54" s="682">
        <f>qualifsectsexe!D52</f>
        <v>125</v>
      </c>
      <c r="C54" s="683">
        <v>89</v>
      </c>
      <c r="D54" s="679">
        <f t="shared" si="1"/>
        <v>0.28800000000000003</v>
      </c>
      <c r="E54" s="680">
        <f t="shared" si="2"/>
        <v>0.71199999999999997</v>
      </c>
      <c r="F54" s="682">
        <f>qualifsectsexe!H52</f>
        <v>2</v>
      </c>
      <c r="G54" s="683">
        <v>1</v>
      </c>
      <c r="H54" s="679">
        <f t="shared" si="3"/>
        <v>0.5</v>
      </c>
      <c r="I54" s="680">
        <f t="shared" si="0"/>
        <v>0.5</v>
      </c>
    </row>
    <row r="55" spans="1:9" ht="12" customHeight="1" x14ac:dyDescent="0.2">
      <c r="A55" s="681" t="s">
        <v>73</v>
      </c>
      <c r="B55" s="682">
        <f>qualifsectsexe!D53</f>
        <v>70</v>
      </c>
      <c r="C55" s="683">
        <v>54</v>
      </c>
      <c r="D55" s="679">
        <f t="shared" si="1"/>
        <v>0.22857142857142854</v>
      </c>
      <c r="E55" s="680">
        <f t="shared" si="2"/>
        <v>0.77142857142857146</v>
      </c>
      <c r="F55" s="682">
        <f>qualifsectsexe!H53</f>
        <v>3</v>
      </c>
      <c r="G55" s="683">
        <v>3</v>
      </c>
      <c r="H55" s="679">
        <f t="shared" si="3"/>
        <v>0</v>
      </c>
      <c r="I55" s="680">
        <f t="shared" si="0"/>
        <v>1</v>
      </c>
    </row>
    <row r="56" spans="1:9" ht="12" customHeight="1" x14ac:dyDescent="0.2">
      <c r="A56" s="681" t="s">
        <v>74</v>
      </c>
      <c r="B56" s="682">
        <f>qualifsectsexe!D54</f>
        <v>323</v>
      </c>
      <c r="C56" s="683">
        <v>152</v>
      </c>
      <c r="D56" s="679">
        <f t="shared" si="1"/>
        <v>0.52941176470588236</v>
      </c>
      <c r="E56" s="680">
        <f t="shared" si="2"/>
        <v>0.47058823529411764</v>
      </c>
      <c r="F56" s="682">
        <f>qualifsectsexe!H54</f>
        <v>27</v>
      </c>
      <c r="G56" s="683">
        <v>23</v>
      </c>
      <c r="H56" s="679">
        <f t="shared" si="3"/>
        <v>0.14814814814814814</v>
      </c>
      <c r="I56" s="680">
        <f t="shared" si="0"/>
        <v>0.85185185185185186</v>
      </c>
    </row>
    <row r="57" spans="1:9" ht="12" customHeight="1" x14ac:dyDescent="0.2">
      <c r="A57" s="681" t="s">
        <v>75</v>
      </c>
      <c r="B57" s="682">
        <f>qualifsectsexe!D55</f>
        <v>278</v>
      </c>
      <c r="C57" s="683">
        <v>152</v>
      </c>
      <c r="D57" s="679">
        <f t="shared" si="1"/>
        <v>0.4532374100719424</v>
      </c>
      <c r="E57" s="680">
        <f t="shared" si="2"/>
        <v>0.5467625899280576</v>
      </c>
      <c r="F57" s="682">
        <f>qualifsectsexe!H55</f>
        <v>32</v>
      </c>
      <c r="G57" s="683">
        <v>23</v>
      </c>
      <c r="H57" s="679">
        <f t="shared" si="3"/>
        <v>0.28125</v>
      </c>
      <c r="I57" s="680">
        <f t="shared" si="0"/>
        <v>0.71875</v>
      </c>
    </row>
    <row r="58" spans="1:9" ht="12" customHeight="1" x14ac:dyDescent="0.2">
      <c r="A58" s="681" t="s">
        <v>76</v>
      </c>
      <c r="B58" s="682">
        <f>qualifsectsexe!D56</f>
        <v>141</v>
      </c>
      <c r="C58" s="683">
        <v>87</v>
      </c>
      <c r="D58" s="679">
        <f t="shared" si="1"/>
        <v>0.38297872340425532</v>
      </c>
      <c r="E58" s="680">
        <f t="shared" si="2"/>
        <v>0.61702127659574468</v>
      </c>
      <c r="F58" s="682">
        <f>qualifsectsexe!H56</f>
        <v>9</v>
      </c>
      <c r="G58" s="683">
        <v>6</v>
      </c>
      <c r="H58" s="679">
        <f t="shared" si="3"/>
        <v>0.33333333333333337</v>
      </c>
      <c r="I58" s="680">
        <f t="shared" si="0"/>
        <v>0.66666666666666663</v>
      </c>
    </row>
    <row r="59" spans="1:9" ht="12" customHeight="1" x14ac:dyDescent="0.2">
      <c r="A59" s="681" t="s">
        <v>77</v>
      </c>
      <c r="B59" s="682">
        <f>qualifsectsexe!D57</f>
        <v>150</v>
      </c>
      <c r="C59" s="683">
        <v>82</v>
      </c>
      <c r="D59" s="679">
        <f t="shared" si="1"/>
        <v>0.45333333333333337</v>
      </c>
      <c r="E59" s="680">
        <f t="shared" si="2"/>
        <v>0.54666666666666663</v>
      </c>
      <c r="F59" s="682">
        <f>qualifsectsexe!H57</f>
        <v>15</v>
      </c>
      <c r="G59" s="683">
        <v>8</v>
      </c>
      <c r="H59" s="679">
        <f t="shared" si="3"/>
        <v>0.46666666666666667</v>
      </c>
      <c r="I59" s="680">
        <f t="shared" si="0"/>
        <v>0.53333333333333333</v>
      </c>
    </row>
    <row r="60" spans="1:9" ht="12" customHeight="1" x14ac:dyDescent="0.2">
      <c r="A60" s="681" t="s">
        <v>78</v>
      </c>
      <c r="B60" s="682">
        <f>qualifsectsexe!D58</f>
        <v>229</v>
      </c>
      <c r="C60" s="683">
        <v>155</v>
      </c>
      <c r="D60" s="679">
        <f t="shared" si="1"/>
        <v>0.32314410480349343</v>
      </c>
      <c r="E60" s="680">
        <f t="shared" si="2"/>
        <v>0.67685589519650657</v>
      </c>
      <c r="F60" s="682">
        <f>qualifsectsexe!H58</f>
        <v>24</v>
      </c>
      <c r="G60" s="683">
        <v>18</v>
      </c>
      <c r="H60" s="679">
        <f t="shared" si="3"/>
        <v>0.25</v>
      </c>
      <c r="I60" s="680">
        <f t="shared" si="0"/>
        <v>0.75</v>
      </c>
    </row>
    <row r="61" spans="1:9" ht="12" customHeight="1" x14ac:dyDescent="0.2">
      <c r="A61" s="681" t="s">
        <v>79</v>
      </c>
      <c r="B61" s="682">
        <f>qualifsectsexe!D59</f>
        <v>252</v>
      </c>
      <c r="C61" s="683">
        <v>176</v>
      </c>
      <c r="D61" s="679">
        <f t="shared" si="1"/>
        <v>0.30158730158730163</v>
      </c>
      <c r="E61" s="680">
        <f t="shared" si="2"/>
        <v>0.69841269841269837</v>
      </c>
      <c r="F61" s="682">
        <f>qualifsectsexe!H59</f>
        <v>21</v>
      </c>
      <c r="G61" s="683">
        <v>13</v>
      </c>
      <c r="H61" s="679">
        <f t="shared" si="3"/>
        <v>0.38095238095238093</v>
      </c>
      <c r="I61" s="680">
        <f t="shared" si="0"/>
        <v>0.61904761904761907</v>
      </c>
    </row>
    <row r="62" spans="1:9" ht="12" customHeight="1" x14ac:dyDescent="0.2">
      <c r="A62" s="681" t="s">
        <v>80</v>
      </c>
      <c r="B62" s="682">
        <f>qualifsectsexe!D60</f>
        <v>135</v>
      </c>
      <c r="C62" s="683">
        <v>87</v>
      </c>
      <c r="D62" s="679">
        <f t="shared" si="1"/>
        <v>0.35555555555555551</v>
      </c>
      <c r="E62" s="680">
        <f t="shared" si="2"/>
        <v>0.64444444444444449</v>
      </c>
      <c r="F62" s="682">
        <f>qualifsectsexe!H60</f>
        <v>8</v>
      </c>
      <c r="G62" s="683">
        <v>5</v>
      </c>
      <c r="H62" s="679">
        <f t="shared" si="3"/>
        <v>0.375</v>
      </c>
      <c r="I62" s="680">
        <f t="shared" si="0"/>
        <v>0.625</v>
      </c>
    </row>
    <row r="63" spans="1:9" ht="12" customHeight="1" x14ac:dyDescent="0.2">
      <c r="A63" s="681" t="s">
        <v>81</v>
      </c>
      <c r="B63" s="682">
        <f>qualifsectsexe!D61</f>
        <v>218</v>
      </c>
      <c r="C63" s="683">
        <v>157</v>
      </c>
      <c r="D63" s="679">
        <f t="shared" si="1"/>
        <v>0.27981651376146788</v>
      </c>
      <c r="E63" s="680">
        <f t="shared" si="2"/>
        <v>0.72018348623853212</v>
      </c>
      <c r="F63" s="682">
        <f>qualifsectsexe!H61</f>
        <v>10</v>
      </c>
      <c r="G63" s="683">
        <v>5</v>
      </c>
      <c r="H63" s="679">
        <f t="shared" si="3"/>
        <v>0.5</v>
      </c>
      <c r="I63" s="680">
        <f t="shared" si="0"/>
        <v>0.5</v>
      </c>
    </row>
    <row r="64" spans="1:9" ht="12" customHeight="1" x14ac:dyDescent="0.2">
      <c r="A64" s="681" t="s">
        <v>82</v>
      </c>
      <c r="B64" s="682">
        <f>qualifsectsexe!D62</f>
        <v>220</v>
      </c>
      <c r="C64" s="683">
        <v>159</v>
      </c>
      <c r="D64" s="679">
        <f t="shared" si="1"/>
        <v>0.27727272727272723</v>
      </c>
      <c r="E64" s="680">
        <f t="shared" si="2"/>
        <v>0.72272727272727277</v>
      </c>
      <c r="F64" s="682">
        <f>qualifsectsexe!H62</f>
        <v>6</v>
      </c>
      <c r="G64" s="683">
        <v>6</v>
      </c>
      <c r="H64" s="679">
        <f t="shared" si="3"/>
        <v>0</v>
      </c>
      <c r="I64" s="680">
        <f t="shared" si="0"/>
        <v>1</v>
      </c>
    </row>
    <row r="65" spans="1:11" ht="12" customHeight="1" x14ac:dyDescent="0.2">
      <c r="A65" s="684" t="s">
        <v>83</v>
      </c>
      <c r="B65" s="685">
        <f>qualifsectsexe!D63</f>
        <v>108</v>
      </c>
      <c r="C65" s="686">
        <v>68</v>
      </c>
      <c r="D65" s="687">
        <f t="shared" si="1"/>
        <v>0.37037037037037035</v>
      </c>
      <c r="E65" s="688">
        <f t="shared" si="2"/>
        <v>0.62962962962962965</v>
      </c>
      <c r="F65" s="685">
        <f>qualifsectsexe!H63</f>
        <v>4</v>
      </c>
      <c r="G65" s="686">
        <v>4</v>
      </c>
      <c r="H65" s="679">
        <f t="shared" si="3"/>
        <v>0</v>
      </c>
      <c r="I65" s="688">
        <f t="shared" si="0"/>
        <v>1</v>
      </c>
    </row>
    <row r="66" spans="1:11" ht="12" customHeight="1" x14ac:dyDescent="0.2">
      <c r="A66" s="689" t="s">
        <v>84</v>
      </c>
      <c r="B66" s="690">
        <f>qualifsectsexe!D64</f>
        <v>3963</v>
      </c>
      <c r="C66" s="691">
        <f>SUM(C43:C65)</f>
        <v>2416</v>
      </c>
      <c r="D66" s="692">
        <f t="shared" si="1"/>
        <v>0.39036083774917996</v>
      </c>
      <c r="E66" s="693">
        <f t="shared" si="2"/>
        <v>0.60963916225082004</v>
      </c>
      <c r="F66" s="690">
        <f>qualifsectsexe!H64</f>
        <v>307</v>
      </c>
      <c r="G66" s="691">
        <f>SUM(G43:G65)</f>
        <v>197</v>
      </c>
      <c r="H66" s="692">
        <f t="shared" si="3"/>
        <v>0.35830618892508148</v>
      </c>
      <c r="I66" s="693">
        <f t="shared" si="0"/>
        <v>0.64169381107491852</v>
      </c>
    </row>
    <row r="67" spans="1:11" ht="12" customHeight="1" x14ac:dyDescent="0.2">
      <c r="A67" s="677">
        <v>85</v>
      </c>
      <c r="B67" s="794">
        <f>qualifsectsexe!D65</f>
        <v>39</v>
      </c>
      <c r="C67" s="678">
        <v>22</v>
      </c>
      <c r="D67" s="679">
        <f t="shared" si="1"/>
        <v>0.4358974358974359</v>
      </c>
      <c r="E67" s="680">
        <f t="shared" si="2"/>
        <v>0.5641025641025641</v>
      </c>
      <c r="F67" s="794">
        <f>qualifsectsexe!H65</f>
        <v>0</v>
      </c>
      <c r="G67" s="678"/>
      <c r="H67" s="679" t="e">
        <f t="shared" si="3"/>
        <v>#DIV/0!</v>
      </c>
      <c r="I67" s="680" t="e">
        <f>G67/F67</f>
        <v>#DIV/0!</v>
      </c>
    </row>
    <row r="68" spans="1:11" ht="12" customHeight="1" x14ac:dyDescent="0.2">
      <c r="A68" s="681">
        <v>86</v>
      </c>
      <c r="B68" s="682">
        <f>qualifsectsexe!D66</f>
        <v>72</v>
      </c>
      <c r="C68" s="683">
        <v>32</v>
      </c>
      <c r="D68" s="679">
        <f t="shared" si="1"/>
        <v>0.55555555555555558</v>
      </c>
      <c r="E68" s="680">
        <f t="shared" si="2"/>
        <v>0.44444444444444442</v>
      </c>
      <c r="F68" s="682">
        <f>qualifsectsexe!H66</f>
        <v>0</v>
      </c>
      <c r="G68" s="683"/>
      <c r="H68" s="679" t="e">
        <f t="shared" si="3"/>
        <v>#DIV/0!</v>
      </c>
      <c r="I68" s="680" t="e">
        <f t="shared" si="0"/>
        <v>#DIV/0!</v>
      </c>
    </row>
    <row r="69" spans="1:11" ht="12" customHeight="1" x14ac:dyDescent="0.2">
      <c r="A69" s="684">
        <v>87</v>
      </c>
      <c r="B69" s="685">
        <f>qualifsectsexe!D67</f>
        <v>89</v>
      </c>
      <c r="C69" s="686">
        <v>62</v>
      </c>
      <c r="D69" s="687">
        <f t="shared" si="1"/>
        <v>0.3033707865168539</v>
      </c>
      <c r="E69" s="688">
        <f t="shared" si="2"/>
        <v>0.6966292134831461</v>
      </c>
      <c r="F69" s="685">
        <f>qualifsectsexe!H67</f>
        <v>1</v>
      </c>
      <c r="G69" s="686">
        <v>1</v>
      </c>
      <c r="H69" s="679">
        <f t="shared" si="3"/>
        <v>0</v>
      </c>
      <c r="I69" s="688">
        <f>G69/F69</f>
        <v>1</v>
      </c>
    </row>
    <row r="70" spans="1:11" ht="12" customHeight="1" x14ac:dyDescent="0.2">
      <c r="A70" s="954">
        <v>90</v>
      </c>
      <c r="B70" s="685">
        <f>qualifsectsexe!D68</f>
        <v>10</v>
      </c>
      <c r="C70" s="955">
        <v>9</v>
      </c>
      <c r="D70" s="687">
        <f t="shared" ref="D70:D72" si="4">1-(C70/B70)</f>
        <v>9.9999999999999978E-2</v>
      </c>
      <c r="E70" s="688">
        <f t="shared" ref="E70:E72" si="5">C70/B70</f>
        <v>0.9</v>
      </c>
      <c r="F70" s="685">
        <f>qualifsectsexe!H68</f>
        <v>0</v>
      </c>
      <c r="G70" s="955"/>
      <c r="H70" s="679" t="e">
        <f t="shared" ref="H70:H72" si="6">1-(G70/F70)</f>
        <v>#DIV/0!</v>
      </c>
      <c r="I70" s="688" t="e">
        <f t="shared" ref="I70:I72" si="7">G70/F70</f>
        <v>#DIV/0!</v>
      </c>
    </row>
    <row r="71" spans="1:11" ht="12" customHeight="1" x14ac:dyDescent="0.2">
      <c r="A71" s="954">
        <v>91</v>
      </c>
      <c r="B71" s="685">
        <f>qualifsectsexe!D69</f>
        <v>28</v>
      </c>
      <c r="C71" s="955">
        <v>21</v>
      </c>
      <c r="D71" s="687">
        <f t="shared" si="4"/>
        <v>0.25</v>
      </c>
      <c r="E71" s="688">
        <f t="shared" si="5"/>
        <v>0.75</v>
      </c>
      <c r="F71" s="685">
        <f>qualifsectsexe!H69</f>
        <v>1</v>
      </c>
      <c r="G71" s="955">
        <v>1</v>
      </c>
      <c r="H71" s="679">
        <f t="shared" si="6"/>
        <v>0</v>
      </c>
      <c r="I71" s="688">
        <f>G71/F71</f>
        <v>1</v>
      </c>
    </row>
    <row r="72" spans="1:11" ht="12" customHeight="1" x14ac:dyDescent="0.2">
      <c r="A72" s="954">
        <v>92</v>
      </c>
      <c r="B72" s="685">
        <f>qualifsectsexe!D70</f>
        <v>10</v>
      </c>
      <c r="C72" s="955">
        <v>7</v>
      </c>
      <c r="D72" s="687">
        <f t="shared" si="4"/>
        <v>0.30000000000000004</v>
      </c>
      <c r="E72" s="688">
        <f t="shared" si="5"/>
        <v>0.7</v>
      </c>
      <c r="F72" s="685">
        <f>qualifsectsexe!H70</f>
        <v>0</v>
      </c>
      <c r="G72" s="955"/>
      <c r="H72" s="679" t="e">
        <f t="shared" si="6"/>
        <v>#DIV/0!</v>
      </c>
      <c r="I72" s="688" t="e">
        <f t="shared" si="7"/>
        <v>#DIV/0!</v>
      </c>
    </row>
    <row r="73" spans="1:11" ht="12" customHeight="1" x14ac:dyDescent="0.2">
      <c r="A73" s="689" t="s">
        <v>386</v>
      </c>
      <c r="B73" s="690">
        <f>qualifsectsexe!D71</f>
        <v>248</v>
      </c>
      <c r="C73" s="691">
        <f>SUM(C67:C72)</f>
        <v>153</v>
      </c>
      <c r="D73" s="692">
        <f t="shared" si="1"/>
        <v>0.38306451612903225</v>
      </c>
      <c r="E73" s="693">
        <f t="shared" si="2"/>
        <v>0.61693548387096775</v>
      </c>
      <c r="F73" s="690">
        <f>qualifsectsexe!H71</f>
        <v>2</v>
      </c>
      <c r="G73" s="691">
        <f>SUM(G67:G72)</f>
        <v>2</v>
      </c>
      <c r="H73" s="692">
        <f t="shared" si="3"/>
        <v>0</v>
      </c>
      <c r="I73" s="693">
        <f t="shared" si="0"/>
        <v>1</v>
      </c>
    </row>
    <row r="74" spans="1:11" ht="12" customHeight="1" thickBot="1" x14ac:dyDescent="0.25">
      <c r="A74" s="694" t="s">
        <v>136</v>
      </c>
      <c r="B74" s="793">
        <f>qualifsectsexe!D72</f>
        <v>7765</v>
      </c>
      <c r="C74" s="695">
        <f>C16+C42+C66+C73</f>
        <v>4037</v>
      </c>
      <c r="D74" s="696">
        <f>1-(C74/B74)</f>
        <v>0.48010302640051516</v>
      </c>
      <c r="E74" s="697">
        <f>C74/B74</f>
        <v>0.51989697359948484</v>
      </c>
      <c r="F74" s="793">
        <f>qualifsectsexe!H72</f>
        <v>442</v>
      </c>
      <c r="G74" s="695">
        <f>G16+G42+G66+G73</f>
        <v>277</v>
      </c>
      <c r="H74" s="696">
        <f>1-(G74/F74)</f>
        <v>0.37330316742081449</v>
      </c>
      <c r="I74" s="697">
        <f>G74/F74</f>
        <v>0.62669683257918551</v>
      </c>
      <c r="J74" s="62"/>
    </row>
    <row r="75" spans="1:11" s="102" customFormat="1" ht="12" customHeight="1" x14ac:dyDescent="0.2">
      <c r="A75" s="185"/>
      <c r="B75" s="186"/>
      <c r="C75" s="186"/>
      <c r="D75" s="187"/>
      <c r="E75" s="187"/>
      <c r="F75" s="186"/>
      <c r="G75" s="186"/>
      <c r="H75" s="187"/>
      <c r="I75" s="187"/>
    </row>
    <row r="76" spans="1:11" x14ac:dyDescent="0.2">
      <c r="A76" s="188" t="str">
        <f>"* Plus précisément, il s'agit du nombre de qualifications de la campagne "&amp;ANNEE&amp;", détenues par des personnes qui n'ont pas participé"</f>
        <v>* Plus précisément, il s'agit du nombre de qualifications de la campagne 2021, détenues par des personnes qui n'ont pas participé</v>
      </c>
    </row>
    <row r="77" spans="1:11" x14ac:dyDescent="0.2">
      <c r="A77" s="125" t="str">
        <f>"à la campagne "&amp;ANNEE&amp;"  de recrutement ; le 'vivier' étant ici défini comme la population participant aux concours de recrutement."</f>
        <v>à la campagne 2021  de recrutement ; le 'vivier' étant ici défini comme la population participant aux concours de recrutement.</v>
      </c>
    </row>
    <row r="78" spans="1:11" x14ac:dyDescent="0.2">
      <c r="A78" s="698" t="s">
        <v>316</v>
      </c>
      <c r="B78" s="699"/>
      <c r="C78" s="699"/>
      <c r="D78" s="699"/>
      <c r="E78" s="699"/>
      <c r="F78" s="699"/>
      <c r="G78" s="699"/>
      <c r="H78" s="699"/>
      <c r="I78" s="699"/>
      <c r="J78" s="699"/>
      <c r="K78" s="699"/>
    </row>
    <row r="79" spans="1:11" ht="13.15" customHeight="1" x14ac:dyDescent="0.2">
      <c r="A79" s="1113" t="str">
        <f>'fiche technique'!B5 &amp;" Remarque : La table des sections du CNU est en page 29."</f>
        <v>Source: MESRI-DGRH A1-1, ANTARES, campagne qualification 2021, données au 15/11/2021 Remarque : La table des sections du CNU est en page 29.</v>
      </c>
      <c r="B79" s="1113"/>
      <c r="C79" s="1113"/>
      <c r="D79" s="1113"/>
      <c r="E79" s="1113"/>
      <c r="F79" s="1113"/>
      <c r="G79" s="1113"/>
      <c r="H79" s="1113"/>
      <c r="I79" s="1113"/>
      <c r="J79" s="673"/>
      <c r="K79" s="673"/>
    </row>
    <row r="80" spans="1:11" x14ac:dyDescent="0.2">
      <c r="A80" s="125"/>
    </row>
    <row r="81" spans="1:2" x14ac:dyDescent="0.2">
      <c r="A81" s="125"/>
    </row>
    <row r="82" spans="1:2" x14ac:dyDescent="0.2">
      <c r="A82" s="125"/>
    </row>
    <row r="83" spans="1:2" x14ac:dyDescent="0.2">
      <c r="A83" s="125"/>
      <c r="B83" s="62"/>
    </row>
    <row r="159" spans="1:1" x14ac:dyDescent="0.2">
      <c r="A159" s="47"/>
    </row>
  </sheetData>
  <sheetProtection selectLockedCells="1" selectUnlockedCells="1"/>
  <mergeCells count="7">
    <mergeCell ref="A79:I79"/>
    <mergeCell ref="H1:I1"/>
    <mergeCell ref="A3:I3"/>
    <mergeCell ref="A4:I4"/>
    <mergeCell ref="A8:A9"/>
    <mergeCell ref="B8:E8"/>
    <mergeCell ref="F8:I8"/>
  </mergeCells>
  <conditionalFormatting sqref="D1:E1048576 H1:I1048576">
    <cfRule type="containsErrors" dxfId="2" priority="1">
      <formula>ISERROR(D1)</formula>
    </cfRule>
  </conditionalFormatting>
  <printOptions horizontalCentered="1"/>
  <pageMargins left="0.39374999999999999" right="0.39374999999999999" top="0.39374999999999999" bottom="0.39305555555555555" header="0.51180555555555551" footer="0.19652777777777777"/>
  <pageSetup paperSize="9" scale="64" firstPageNumber="0" orientation="portrait" r:id="rId1"/>
  <headerFooter alignWithMargins="0">
    <oddFooter>&amp;CPage &amp;P</oddFooter>
  </headerFooter>
  <ignoredErrors>
    <ignoredError sqref="D41:F41 H67:I73 H41:I41 H10:I40 H42:I66" evalErro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157"/>
  <sheetViews>
    <sheetView showZeros="0" topLeftCell="H1" workbookViewId="0"/>
  </sheetViews>
  <sheetFormatPr baseColWidth="10" defaultColWidth="13.33203125" defaultRowHeight="12.75" x14ac:dyDescent="0.2"/>
  <cols>
    <col min="1" max="1" width="0" style="25" hidden="1" customWidth="1"/>
    <col min="2" max="7" width="0" style="15" hidden="1" customWidth="1"/>
    <col min="8" max="8" width="32.83203125" style="15" customWidth="1"/>
    <col min="9" max="15" width="13.33203125" style="15" customWidth="1"/>
    <col min="16" max="16384" width="13.33203125" style="15"/>
  </cols>
  <sheetData>
    <row r="1" spans="1:14" ht="18.75" x14ac:dyDescent="0.3">
      <c r="A1" s="26" t="s">
        <v>137</v>
      </c>
      <c r="G1" s="178">
        <f ca="1">TODAY()</f>
        <v>44894</v>
      </c>
      <c r="H1" s="177" t="s">
        <v>0</v>
      </c>
      <c r="I1" s="25"/>
      <c r="N1" s="189">
        <f>'[10]fiche technique'!B2</f>
        <v>0</v>
      </c>
    </row>
    <row r="2" spans="1:14" ht="9.75" customHeight="1" x14ac:dyDescent="0.3">
      <c r="A2" s="26"/>
      <c r="G2" s="178"/>
      <c r="H2" s="25"/>
      <c r="I2" s="25"/>
      <c r="N2" s="189"/>
    </row>
    <row r="3" spans="1:14" ht="18.75" x14ac:dyDescent="0.3">
      <c r="A3" s="1119" t="s">
        <v>138</v>
      </c>
      <c r="B3" s="1119"/>
      <c r="C3" s="1119"/>
      <c r="D3" s="1119"/>
      <c r="E3" s="1119"/>
      <c r="F3" s="1119"/>
      <c r="G3" s="1119"/>
      <c r="H3" s="1115" t="str">
        <f>'fiche technique'!B3</f>
        <v>Campagne de qualification pour l'année 2021</v>
      </c>
      <c r="I3" s="1115"/>
      <c r="J3" s="1115"/>
      <c r="K3" s="1115"/>
      <c r="L3" s="1115"/>
      <c r="M3" s="1115"/>
      <c r="N3" s="1115"/>
    </row>
    <row r="4" spans="1:14" s="27" customFormat="1" ht="29.25" customHeight="1" x14ac:dyDescent="0.25">
      <c r="A4" s="1120" t="s">
        <v>139</v>
      </c>
      <c r="B4" s="1120"/>
      <c r="C4" s="1120"/>
      <c r="D4" s="1120"/>
      <c r="E4" s="1120"/>
      <c r="F4" s="1120"/>
      <c r="G4" s="1120"/>
      <c r="H4" s="1121" t="str">
        <f>"Comparaison 'vivier' de qualifications "&amp;ANNEE&amp;" et postes offerts au concours "&amp;ANNEE&amp;"
(par section du CNU et corps des individus qualifiés)"</f>
        <v>Comparaison 'vivier' de qualifications 2021 et postes offerts au concours 2021
(par section du CNU et corps des individus qualifiés)</v>
      </c>
      <c r="I4" s="1121"/>
      <c r="J4" s="1121"/>
      <c r="K4" s="1121"/>
      <c r="L4" s="1121"/>
      <c r="M4" s="1121"/>
      <c r="N4" s="1121"/>
    </row>
    <row r="5" spans="1:14" ht="12.75" customHeight="1" x14ac:dyDescent="0.2">
      <c r="A5" s="1122" t="s">
        <v>134</v>
      </c>
      <c r="B5" s="1123" t="s">
        <v>23</v>
      </c>
      <c r="C5" s="1123"/>
      <c r="D5" s="1123"/>
      <c r="E5" s="700"/>
      <c r="F5" s="701" t="s">
        <v>24</v>
      </c>
      <c r="G5" s="700"/>
      <c r="H5" s="25"/>
      <c r="I5" s="190"/>
      <c r="J5" s="165"/>
      <c r="K5" s="165"/>
      <c r="L5" s="165"/>
      <c r="N5" s="702" t="s">
        <v>332</v>
      </c>
    </row>
    <row r="6" spans="1:14" ht="19.149999999999999" customHeight="1" x14ac:dyDescent="0.2">
      <c r="A6" s="1122"/>
      <c r="B6" s="675" t="s">
        <v>140</v>
      </c>
      <c r="C6" s="675" t="s">
        <v>141</v>
      </c>
      <c r="D6" s="675" t="s">
        <v>135</v>
      </c>
      <c r="E6" s="675" t="s">
        <v>140</v>
      </c>
      <c r="F6" s="675" t="s">
        <v>141</v>
      </c>
      <c r="G6" s="675" t="s">
        <v>135</v>
      </c>
      <c r="H6" s="25"/>
      <c r="I6" s="1124" t="s">
        <v>240</v>
      </c>
      <c r="J6" s="1125"/>
      <c r="K6" s="1126"/>
      <c r="L6" s="1127" t="s">
        <v>317</v>
      </c>
      <c r="M6" s="1128"/>
      <c r="N6" s="1129"/>
    </row>
    <row r="7" spans="1:14" ht="58.15" customHeight="1" x14ac:dyDescent="0.2">
      <c r="A7" s="538" t="s">
        <v>29</v>
      </c>
      <c r="B7" s="678">
        <v>0</v>
      </c>
      <c r="C7" s="678"/>
      <c r="D7" s="703"/>
      <c r="E7" s="678">
        <v>88</v>
      </c>
      <c r="F7" s="678">
        <v>4</v>
      </c>
      <c r="G7" s="679">
        <f t="shared" ref="G7:G71" si="0">1-(F7/E7)</f>
        <v>0.95454545454545459</v>
      </c>
      <c r="H7" s="792" t="s">
        <v>134</v>
      </c>
      <c r="I7" s="704" t="str">
        <f>"Postes *
 année "&amp;ANNEE</f>
        <v>Postes *
 année 2021</v>
      </c>
      <c r="J7" s="704" t="str">
        <f>"Total qualifications "&amp;ANNEE</f>
        <v>Total qualifications 2021</v>
      </c>
      <c r="K7" s="704" t="str">
        <f>"Ratio qualifications "&amp;ANNEE&amp;" / 
postes "&amp;ANNEE</f>
        <v>Ratio qualifications 2021 / 
postes 2021</v>
      </c>
      <c r="L7" s="704" t="str">
        <f>"Postes *
 année "&amp;ANNEE</f>
        <v>Postes *
 année 2021</v>
      </c>
      <c r="M7" s="704" t="str">
        <f>"Total qualifications "&amp;ANNEE</f>
        <v>Total qualifications 2021</v>
      </c>
      <c r="N7" s="704" t="str">
        <f>"Ratio qualifications "&amp;ANNEE&amp;" / 
postes "&amp;ANNEE</f>
        <v>Ratio qualifications 2021 / 
postes 2021</v>
      </c>
    </row>
    <row r="8" spans="1:14" ht="12" customHeight="1" x14ac:dyDescent="0.2">
      <c r="A8" s="539" t="s">
        <v>30</v>
      </c>
      <c r="B8" s="683">
        <v>0</v>
      </c>
      <c r="C8" s="683"/>
      <c r="D8" s="679" t="s">
        <v>88</v>
      </c>
      <c r="E8" s="683">
        <v>58</v>
      </c>
      <c r="F8" s="683">
        <v>1</v>
      </c>
      <c r="G8" s="679">
        <f t="shared" si="0"/>
        <v>0.98275862068965514</v>
      </c>
      <c r="H8" s="705" t="s">
        <v>29</v>
      </c>
      <c r="I8" s="706">
        <v>42</v>
      </c>
      <c r="J8" s="707">
        <f>'qualif &amp; non conc'!B10</f>
        <v>58</v>
      </c>
      <c r="K8" s="708">
        <f>J8/I8</f>
        <v>1.3809523809523809</v>
      </c>
      <c r="L8" s="707">
        <v>11</v>
      </c>
      <c r="M8" s="707">
        <f>'qualif &amp; non conc'!F10</f>
        <v>0</v>
      </c>
      <c r="N8" s="709">
        <f>M8/L8</f>
        <v>0</v>
      </c>
    </row>
    <row r="9" spans="1:14" ht="12" customHeight="1" x14ac:dyDescent="0.2">
      <c r="A9" s="539" t="s">
        <v>31</v>
      </c>
      <c r="B9" s="683">
        <v>0</v>
      </c>
      <c r="C9" s="683"/>
      <c r="D9" s="679" t="s">
        <v>88</v>
      </c>
      <c r="E9" s="683">
        <v>19</v>
      </c>
      <c r="F9" s="683">
        <v>1</v>
      </c>
      <c r="G9" s="679">
        <f t="shared" si="0"/>
        <v>0.94736842105263164</v>
      </c>
      <c r="H9" s="539" t="s">
        <v>30</v>
      </c>
      <c r="I9" s="710">
        <v>37</v>
      </c>
      <c r="J9" s="711">
        <f>'qualif &amp; non conc'!B11</f>
        <v>50</v>
      </c>
      <c r="K9" s="709">
        <f t="shared" ref="K9:K70" si="1">J9/I9</f>
        <v>1.3513513513513513</v>
      </c>
      <c r="L9" s="711">
        <v>11</v>
      </c>
      <c r="M9" s="711">
        <f>'qualif &amp; non conc'!F11</f>
        <v>0</v>
      </c>
      <c r="N9" s="709">
        <f>M9/L9</f>
        <v>0</v>
      </c>
    </row>
    <row r="10" spans="1:14" ht="12" customHeight="1" x14ac:dyDescent="0.2">
      <c r="A10" s="539" t="s">
        <v>32</v>
      </c>
      <c r="B10" s="683">
        <v>1</v>
      </c>
      <c r="C10" s="683"/>
      <c r="D10" s="679">
        <f>C10/B10</f>
        <v>0</v>
      </c>
      <c r="E10" s="683">
        <v>73</v>
      </c>
      <c r="F10" s="683">
        <v>5</v>
      </c>
      <c r="G10" s="679">
        <f t="shared" si="0"/>
        <v>0.93150684931506844</v>
      </c>
      <c r="H10" s="539" t="s">
        <v>31</v>
      </c>
      <c r="I10" s="710">
        <v>11</v>
      </c>
      <c r="J10" s="711">
        <f>'qualif &amp; non conc'!B12</f>
        <v>19</v>
      </c>
      <c r="K10" s="709">
        <f t="shared" si="1"/>
        <v>1.7272727272727273</v>
      </c>
      <c r="L10" s="711">
        <v>1</v>
      </c>
      <c r="M10" s="711">
        <f>'qualif &amp; non conc'!F12</f>
        <v>0</v>
      </c>
      <c r="N10" s="709">
        <f>M10/L10</f>
        <v>0</v>
      </c>
    </row>
    <row r="11" spans="1:14" ht="12" customHeight="1" x14ac:dyDescent="0.2">
      <c r="A11" s="539" t="s">
        <v>33</v>
      </c>
      <c r="B11" s="683">
        <v>8</v>
      </c>
      <c r="C11" s="683">
        <v>7</v>
      </c>
      <c r="D11" s="679">
        <f>1-(C11/B11)</f>
        <v>0.125</v>
      </c>
      <c r="E11" s="683">
        <v>121</v>
      </c>
      <c r="F11" s="683">
        <v>14</v>
      </c>
      <c r="G11" s="679">
        <f t="shared" si="0"/>
        <v>0.88429752066115697</v>
      </c>
      <c r="H11" s="539" t="s">
        <v>32</v>
      </c>
      <c r="I11" s="710">
        <v>10</v>
      </c>
      <c r="J11" s="711">
        <f>'qualif &amp; non conc'!B13</f>
        <v>133</v>
      </c>
      <c r="K11" s="709">
        <f t="shared" si="1"/>
        <v>13.3</v>
      </c>
      <c r="L11" s="711">
        <v>3</v>
      </c>
      <c r="M11" s="711">
        <f>'qualif &amp; non conc'!F13</f>
        <v>4</v>
      </c>
      <c r="N11" s="709">
        <f>M11/L11</f>
        <v>1.3333333333333333</v>
      </c>
    </row>
    <row r="12" spans="1:14" ht="12" customHeight="1" x14ac:dyDescent="0.2">
      <c r="A12" s="540" t="s">
        <v>34</v>
      </c>
      <c r="B12" s="686">
        <v>2</v>
      </c>
      <c r="C12" s="686"/>
      <c r="D12" s="687">
        <f>C12/B12</f>
        <v>0</v>
      </c>
      <c r="E12" s="686">
        <v>118</v>
      </c>
      <c r="F12" s="686">
        <v>17</v>
      </c>
      <c r="G12" s="679">
        <f t="shared" si="0"/>
        <v>0.85593220338983045</v>
      </c>
      <c r="H12" s="539" t="s">
        <v>33</v>
      </c>
      <c r="I12" s="710">
        <v>51</v>
      </c>
      <c r="J12" s="711">
        <f>'qualif &amp; non conc'!B14</f>
        <v>160</v>
      </c>
      <c r="K12" s="709">
        <f t="shared" si="1"/>
        <v>3.1372549019607843</v>
      </c>
      <c r="L12" s="711">
        <v>29</v>
      </c>
      <c r="M12" s="711">
        <f>'qualif &amp; non conc'!F14</f>
        <v>21</v>
      </c>
      <c r="N12" s="709">
        <f t="shared" ref="N12:N67" si="2">M12/L12</f>
        <v>0.72413793103448276</v>
      </c>
    </row>
    <row r="13" spans="1:14" ht="12" customHeight="1" x14ac:dyDescent="0.2">
      <c r="A13" s="712" t="s">
        <v>35</v>
      </c>
      <c r="B13" s="713">
        <v>11</v>
      </c>
      <c r="C13" s="713">
        <f>SUM(C7:C12)</f>
        <v>7</v>
      </c>
      <c r="D13" s="714">
        <f t="shared" ref="D13:D37" si="3">1-(C13/B13)</f>
        <v>0.36363636363636365</v>
      </c>
      <c r="E13" s="713">
        <v>477</v>
      </c>
      <c r="F13" s="713">
        <f>SUM(F7:F12)</f>
        <v>42</v>
      </c>
      <c r="G13" s="714">
        <f t="shared" si="0"/>
        <v>0.91194968553459121</v>
      </c>
      <c r="H13" s="539" t="s">
        <v>34</v>
      </c>
      <c r="I13" s="710">
        <v>71</v>
      </c>
      <c r="J13" s="711">
        <f>'qualif &amp; non conc'!B15</f>
        <v>189</v>
      </c>
      <c r="K13" s="709">
        <f t="shared" si="1"/>
        <v>2.6619718309859155</v>
      </c>
      <c r="L13" s="711">
        <v>15</v>
      </c>
      <c r="M13" s="711">
        <f>'qualif &amp; non conc'!F15</f>
        <v>4</v>
      </c>
      <c r="N13" s="709">
        <f t="shared" si="2"/>
        <v>0.26666666666666666</v>
      </c>
    </row>
    <row r="14" spans="1:14" ht="12" customHeight="1" x14ac:dyDescent="0.2">
      <c r="A14" s="538" t="s">
        <v>36</v>
      </c>
      <c r="B14" s="678">
        <v>34</v>
      </c>
      <c r="C14" s="678">
        <v>14</v>
      </c>
      <c r="D14" s="679">
        <f t="shared" si="3"/>
        <v>0.58823529411764708</v>
      </c>
      <c r="E14" s="678">
        <v>161</v>
      </c>
      <c r="F14" s="678">
        <v>42</v>
      </c>
      <c r="G14" s="679">
        <f t="shared" si="0"/>
        <v>0.73913043478260865</v>
      </c>
      <c r="H14" s="541" t="s">
        <v>35</v>
      </c>
      <c r="I14" s="715">
        <f>SUM(I8:I13)</f>
        <v>222</v>
      </c>
      <c r="J14" s="715">
        <f>SUM(J8:J13)</f>
        <v>609</v>
      </c>
      <c r="K14" s="716">
        <f t="shared" si="1"/>
        <v>2.7432432432432434</v>
      </c>
      <c r="L14" s="715">
        <f>SUM(L8:L13)</f>
        <v>70</v>
      </c>
      <c r="M14" s="715">
        <f>SUM(M8:M13)</f>
        <v>29</v>
      </c>
      <c r="N14" s="716">
        <f t="shared" si="2"/>
        <v>0.41428571428571431</v>
      </c>
    </row>
    <row r="15" spans="1:14" ht="12" customHeight="1" x14ac:dyDescent="0.2">
      <c r="A15" s="539" t="s">
        <v>37</v>
      </c>
      <c r="B15" s="683">
        <v>7</v>
      </c>
      <c r="C15" s="683">
        <v>1</v>
      </c>
      <c r="D15" s="679">
        <f t="shared" si="3"/>
        <v>0.85714285714285721</v>
      </c>
      <c r="E15" s="683">
        <v>39</v>
      </c>
      <c r="F15" s="683">
        <v>3</v>
      </c>
      <c r="G15" s="679">
        <f t="shared" si="0"/>
        <v>0.92307692307692313</v>
      </c>
      <c r="H15" s="705" t="s">
        <v>36</v>
      </c>
      <c r="I15" s="706">
        <v>27</v>
      </c>
      <c r="J15" s="707">
        <f>'qualif &amp; non conc'!B17</f>
        <v>171</v>
      </c>
      <c r="K15" s="717">
        <f t="shared" si="1"/>
        <v>6.333333333333333</v>
      </c>
      <c r="L15" s="706">
        <v>14</v>
      </c>
      <c r="M15" s="707">
        <f>'qualif &amp; non conc'!F17</f>
        <v>9</v>
      </c>
      <c r="N15" s="717">
        <f t="shared" si="2"/>
        <v>0.6428571428571429</v>
      </c>
    </row>
    <row r="16" spans="1:14" ht="12" customHeight="1" x14ac:dyDescent="0.2">
      <c r="A16" s="539" t="s">
        <v>38</v>
      </c>
      <c r="B16" s="683">
        <v>33</v>
      </c>
      <c r="C16" s="683">
        <v>12</v>
      </c>
      <c r="D16" s="679">
        <f t="shared" si="3"/>
        <v>0.63636363636363635</v>
      </c>
      <c r="E16" s="683">
        <v>123</v>
      </c>
      <c r="F16" s="683">
        <v>19</v>
      </c>
      <c r="G16" s="679">
        <f t="shared" si="0"/>
        <v>0.84552845528455278</v>
      </c>
      <c r="H16" s="539" t="s">
        <v>37</v>
      </c>
      <c r="I16" s="710">
        <v>5</v>
      </c>
      <c r="J16" s="711">
        <f>'qualif &amp; non conc'!B18</f>
        <v>48</v>
      </c>
      <c r="K16" s="709">
        <f t="shared" si="1"/>
        <v>9.6</v>
      </c>
      <c r="L16" s="710">
        <v>2</v>
      </c>
      <c r="M16" s="711">
        <f>'qualif &amp; non conc'!F18</f>
        <v>1</v>
      </c>
      <c r="N16" s="709">
        <f t="shared" si="2"/>
        <v>0.5</v>
      </c>
    </row>
    <row r="17" spans="1:14" ht="12" customHeight="1" x14ac:dyDescent="0.2">
      <c r="A17" s="539" t="s">
        <v>39</v>
      </c>
      <c r="B17" s="683">
        <v>15</v>
      </c>
      <c r="C17" s="683">
        <v>3</v>
      </c>
      <c r="D17" s="679">
        <f t="shared" si="3"/>
        <v>0.8</v>
      </c>
      <c r="E17" s="683">
        <v>41</v>
      </c>
      <c r="F17" s="683">
        <v>6</v>
      </c>
      <c r="G17" s="679">
        <f t="shared" si="0"/>
        <v>0.85365853658536583</v>
      </c>
      <c r="H17" s="539" t="s">
        <v>38</v>
      </c>
      <c r="I17" s="710">
        <v>24</v>
      </c>
      <c r="J17" s="711">
        <f>'qualif &amp; non conc'!B19</f>
        <v>127</v>
      </c>
      <c r="K17" s="709">
        <f t="shared" si="1"/>
        <v>5.291666666666667</v>
      </c>
      <c r="L17" s="710">
        <v>13</v>
      </c>
      <c r="M17" s="711">
        <f>'qualif &amp; non conc'!F19</f>
        <v>3</v>
      </c>
      <c r="N17" s="709">
        <f t="shared" si="2"/>
        <v>0.23076923076923078</v>
      </c>
    </row>
    <row r="18" spans="1:14" ht="12" customHeight="1" x14ac:dyDescent="0.2">
      <c r="A18" s="539" t="s">
        <v>40</v>
      </c>
      <c r="B18" s="683">
        <v>25</v>
      </c>
      <c r="C18" s="683">
        <v>3</v>
      </c>
      <c r="D18" s="679">
        <f t="shared" si="3"/>
        <v>0.88</v>
      </c>
      <c r="E18" s="683">
        <v>129</v>
      </c>
      <c r="F18" s="683">
        <v>19</v>
      </c>
      <c r="G18" s="679">
        <f t="shared" si="0"/>
        <v>0.8527131782945736</v>
      </c>
      <c r="H18" s="539" t="s">
        <v>39</v>
      </c>
      <c r="I18" s="710">
        <v>6</v>
      </c>
      <c r="J18" s="711">
        <f>'qualif &amp; non conc'!B20</f>
        <v>57</v>
      </c>
      <c r="K18" s="709">
        <f t="shared" si="1"/>
        <v>9.5</v>
      </c>
      <c r="L18" s="710">
        <v>7</v>
      </c>
      <c r="M18" s="711">
        <f>'qualif &amp; non conc'!F20</f>
        <v>4</v>
      </c>
      <c r="N18" s="709">
        <f t="shared" si="2"/>
        <v>0.5714285714285714</v>
      </c>
    </row>
    <row r="19" spans="1:14" ht="12" customHeight="1" x14ac:dyDescent="0.2">
      <c r="A19" s="539" t="s">
        <v>41</v>
      </c>
      <c r="B19" s="683">
        <v>7</v>
      </c>
      <c r="C19" s="683"/>
      <c r="D19" s="679">
        <f t="shared" si="3"/>
        <v>1</v>
      </c>
      <c r="E19" s="683">
        <v>45</v>
      </c>
      <c r="F19" s="683">
        <v>9</v>
      </c>
      <c r="G19" s="679">
        <f t="shared" si="0"/>
        <v>0.8</v>
      </c>
      <c r="H19" s="539" t="s">
        <v>40</v>
      </c>
      <c r="I19" s="710">
        <v>46</v>
      </c>
      <c r="J19" s="711">
        <f>'qualif &amp; non conc'!B21</f>
        <v>128</v>
      </c>
      <c r="K19" s="709">
        <f t="shared" si="1"/>
        <v>2.7826086956521738</v>
      </c>
      <c r="L19" s="710">
        <v>19</v>
      </c>
      <c r="M19" s="711">
        <f>'qualif &amp; non conc'!F21</f>
        <v>4</v>
      </c>
      <c r="N19" s="709">
        <f t="shared" si="2"/>
        <v>0.21052631578947367</v>
      </c>
    </row>
    <row r="20" spans="1:14" ht="12" customHeight="1" x14ac:dyDescent="0.2">
      <c r="A20" s="539" t="s">
        <v>42</v>
      </c>
      <c r="B20" s="683">
        <v>6</v>
      </c>
      <c r="C20" s="683">
        <v>4</v>
      </c>
      <c r="D20" s="679">
        <f t="shared" si="3"/>
        <v>0.33333333333333337</v>
      </c>
      <c r="E20" s="683">
        <v>21</v>
      </c>
      <c r="F20" s="683">
        <v>6</v>
      </c>
      <c r="G20" s="679">
        <f t="shared" si="0"/>
        <v>0.7142857142857143</v>
      </c>
      <c r="H20" s="539" t="s">
        <v>41</v>
      </c>
      <c r="I20" s="710">
        <v>4</v>
      </c>
      <c r="J20" s="711">
        <f>'qualif &amp; non conc'!B22</f>
        <v>23</v>
      </c>
      <c r="K20" s="709">
        <f t="shared" si="1"/>
        <v>5.75</v>
      </c>
      <c r="L20" s="710">
        <v>5</v>
      </c>
      <c r="M20" s="711">
        <f>'qualif &amp; non conc'!F22</f>
        <v>0</v>
      </c>
      <c r="N20" s="709">
        <f t="shared" si="2"/>
        <v>0</v>
      </c>
    </row>
    <row r="21" spans="1:14" ht="12" customHeight="1" x14ac:dyDescent="0.2">
      <c r="A21" s="539" t="s">
        <v>43</v>
      </c>
      <c r="B21" s="683">
        <v>24</v>
      </c>
      <c r="C21" s="683">
        <v>8</v>
      </c>
      <c r="D21" s="679">
        <f t="shared" si="3"/>
        <v>0.66666666666666674</v>
      </c>
      <c r="E21" s="683">
        <v>85</v>
      </c>
      <c r="F21" s="683">
        <v>10</v>
      </c>
      <c r="G21" s="679">
        <f t="shared" si="0"/>
        <v>0.88235294117647056</v>
      </c>
      <c r="H21" s="539" t="s">
        <v>42</v>
      </c>
      <c r="I21" s="710">
        <v>1</v>
      </c>
      <c r="J21" s="711">
        <f>'qualif &amp; non conc'!B23</f>
        <v>24</v>
      </c>
      <c r="K21" s="709">
        <f t="shared" si="1"/>
        <v>24</v>
      </c>
      <c r="L21" s="710">
        <v>1</v>
      </c>
      <c r="M21" s="711">
        <f>'qualif &amp; non conc'!F23</f>
        <v>0</v>
      </c>
      <c r="N21" s="709">
        <f t="shared" si="2"/>
        <v>0</v>
      </c>
    </row>
    <row r="22" spans="1:14" ht="12" customHeight="1" x14ac:dyDescent="0.2">
      <c r="A22" s="539" t="s">
        <v>44</v>
      </c>
      <c r="B22" s="683">
        <v>21</v>
      </c>
      <c r="C22" s="683">
        <v>7</v>
      </c>
      <c r="D22" s="679">
        <f t="shared" si="3"/>
        <v>0.66666666666666674</v>
      </c>
      <c r="E22" s="683">
        <v>49</v>
      </c>
      <c r="F22" s="683">
        <v>18</v>
      </c>
      <c r="G22" s="679">
        <f t="shared" si="0"/>
        <v>0.63265306122448983</v>
      </c>
      <c r="H22" s="539" t="s">
        <v>43</v>
      </c>
      <c r="I22" s="710">
        <v>21</v>
      </c>
      <c r="J22" s="711">
        <f>'qualif &amp; non conc'!B24</f>
        <v>116</v>
      </c>
      <c r="K22" s="709">
        <f t="shared" si="1"/>
        <v>5.5238095238095237</v>
      </c>
      <c r="L22" s="710">
        <v>16</v>
      </c>
      <c r="M22" s="711">
        <f>'qualif &amp; non conc'!F24</f>
        <v>2</v>
      </c>
      <c r="N22" s="709">
        <f t="shared" si="2"/>
        <v>0.125</v>
      </c>
    </row>
    <row r="23" spans="1:14" ht="12" customHeight="1" x14ac:dyDescent="0.2">
      <c r="A23" s="539" t="s">
        <v>45</v>
      </c>
      <c r="B23" s="683">
        <v>36</v>
      </c>
      <c r="C23" s="683">
        <v>15</v>
      </c>
      <c r="D23" s="679">
        <f t="shared" si="3"/>
        <v>0.58333333333333326</v>
      </c>
      <c r="E23" s="683">
        <v>112</v>
      </c>
      <c r="F23" s="683">
        <v>14</v>
      </c>
      <c r="G23" s="679">
        <f t="shared" si="0"/>
        <v>0.875</v>
      </c>
      <c r="H23" s="539" t="s">
        <v>44</v>
      </c>
      <c r="I23" s="710">
        <v>20</v>
      </c>
      <c r="J23" s="711">
        <f>'qualif &amp; non conc'!B25</f>
        <v>116</v>
      </c>
      <c r="K23" s="709">
        <f t="shared" si="1"/>
        <v>5.8</v>
      </c>
      <c r="L23" s="710">
        <v>5</v>
      </c>
      <c r="M23" s="711">
        <f>'qualif &amp; non conc'!F25</f>
        <v>0</v>
      </c>
      <c r="N23" s="709">
        <f t="shared" si="2"/>
        <v>0</v>
      </c>
    </row>
    <row r="24" spans="1:14" ht="12" customHeight="1" x14ac:dyDescent="0.2">
      <c r="A24" s="539" t="s">
        <v>46</v>
      </c>
      <c r="B24" s="683">
        <v>26</v>
      </c>
      <c r="C24" s="683">
        <v>9</v>
      </c>
      <c r="D24" s="679">
        <f t="shared" si="3"/>
        <v>0.65384615384615385</v>
      </c>
      <c r="E24" s="683">
        <v>113</v>
      </c>
      <c r="F24" s="683">
        <v>25</v>
      </c>
      <c r="G24" s="679">
        <f t="shared" si="0"/>
        <v>0.77876106194690264</v>
      </c>
      <c r="H24" s="539" t="s">
        <v>45</v>
      </c>
      <c r="I24" s="710">
        <v>48</v>
      </c>
      <c r="J24" s="711">
        <f>'qualif &amp; non conc'!B26</f>
        <v>150</v>
      </c>
      <c r="K24" s="709">
        <f t="shared" si="1"/>
        <v>3.125</v>
      </c>
      <c r="L24" s="710">
        <v>25</v>
      </c>
      <c r="M24" s="711">
        <f>'qualif &amp; non conc'!F26</f>
        <v>7</v>
      </c>
      <c r="N24" s="709">
        <f t="shared" si="2"/>
        <v>0.28000000000000003</v>
      </c>
    </row>
    <row r="25" spans="1:14" ht="12" customHeight="1" x14ac:dyDescent="0.2">
      <c r="A25" s="539" t="s">
        <v>47</v>
      </c>
      <c r="B25" s="683">
        <v>22</v>
      </c>
      <c r="C25" s="683">
        <v>9</v>
      </c>
      <c r="D25" s="679">
        <f t="shared" si="3"/>
        <v>0.59090909090909083</v>
      </c>
      <c r="E25" s="683">
        <v>164</v>
      </c>
      <c r="F25" s="683">
        <v>25</v>
      </c>
      <c r="G25" s="679">
        <f t="shared" si="0"/>
        <v>0.84756097560975607</v>
      </c>
      <c r="H25" s="539" t="s">
        <v>46</v>
      </c>
      <c r="I25" s="710">
        <v>6</v>
      </c>
      <c r="J25" s="711">
        <f>'qualif &amp; non conc'!B27</f>
        <v>162</v>
      </c>
      <c r="K25" s="709">
        <f t="shared" si="1"/>
        <v>27</v>
      </c>
      <c r="L25" s="710">
        <v>13</v>
      </c>
      <c r="M25" s="711">
        <f>'qualif &amp; non conc'!F27</f>
        <v>10</v>
      </c>
      <c r="N25" s="709">
        <f t="shared" si="2"/>
        <v>0.76923076923076927</v>
      </c>
    </row>
    <row r="26" spans="1:14" ht="12" customHeight="1" x14ac:dyDescent="0.2">
      <c r="A26" s="539" t="s">
        <v>48</v>
      </c>
      <c r="B26" s="683">
        <v>19</v>
      </c>
      <c r="C26" s="683">
        <v>6</v>
      </c>
      <c r="D26" s="679">
        <f t="shared" si="3"/>
        <v>0.68421052631578949</v>
      </c>
      <c r="E26" s="683">
        <v>193</v>
      </c>
      <c r="F26" s="683">
        <v>20</v>
      </c>
      <c r="G26" s="679">
        <f t="shared" si="0"/>
        <v>0.89637305699481862</v>
      </c>
      <c r="H26" s="539" t="s">
        <v>47</v>
      </c>
      <c r="I26" s="710">
        <v>31</v>
      </c>
      <c r="J26" s="711">
        <f>'qualif &amp; non conc'!B28</f>
        <v>260</v>
      </c>
      <c r="K26" s="709">
        <f t="shared" si="1"/>
        <v>8.387096774193548</v>
      </c>
      <c r="L26" s="710">
        <v>12</v>
      </c>
      <c r="M26" s="711">
        <f>'qualif &amp; non conc'!F28</f>
        <v>5</v>
      </c>
      <c r="N26" s="709">
        <f t="shared" si="2"/>
        <v>0.41666666666666669</v>
      </c>
    </row>
    <row r="27" spans="1:14" ht="12" customHeight="1" x14ac:dyDescent="0.2">
      <c r="A27" s="539" t="s">
        <v>49</v>
      </c>
      <c r="B27" s="683">
        <v>15</v>
      </c>
      <c r="C27" s="683">
        <v>5</v>
      </c>
      <c r="D27" s="679">
        <f t="shared" si="3"/>
        <v>0.66666666666666674</v>
      </c>
      <c r="E27" s="683">
        <v>132</v>
      </c>
      <c r="F27" s="683">
        <v>41</v>
      </c>
      <c r="G27" s="679">
        <f t="shared" si="0"/>
        <v>0.68939393939393945</v>
      </c>
      <c r="H27" s="539" t="s">
        <v>48</v>
      </c>
      <c r="I27" s="710">
        <v>16</v>
      </c>
      <c r="J27" s="711">
        <f>'qualif &amp; non conc'!B29</f>
        <v>236</v>
      </c>
      <c r="K27" s="709">
        <f t="shared" si="1"/>
        <v>14.75</v>
      </c>
      <c r="L27" s="710">
        <v>17</v>
      </c>
      <c r="M27" s="711">
        <f>'qualif &amp; non conc'!F29</f>
        <v>11</v>
      </c>
      <c r="N27" s="709">
        <f t="shared" si="2"/>
        <v>0.6470588235294118</v>
      </c>
    </row>
    <row r="28" spans="1:14" ht="12" customHeight="1" x14ac:dyDescent="0.2">
      <c r="A28" s="539" t="s">
        <v>50</v>
      </c>
      <c r="B28" s="683">
        <v>18</v>
      </c>
      <c r="C28" s="683">
        <v>6</v>
      </c>
      <c r="D28" s="679">
        <f t="shared" si="3"/>
        <v>0.66666666666666674</v>
      </c>
      <c r="E28" s="683">
        <v>111</v>
      </c>
      <c r="F28" s="683">
        <v>20</v>
      </c>
      <c r="G28" s="679">
        <f t="shared" si="0"/>
        <v>0.81981981981981988</v>
      </c>
      <c r="H28" s="539" t="s">
        <v>49</v>
      </c>
      <c r="I28" s="710">
        <v>4</v>
      </c>
      <c r="J28" s="711">
        <f>'qualif &amp; non conc'!B30</f>
        <v>152</v>
      </c>
      <c r="K28" s="709">
        <f t="shared" si="1"/>
        <v>38</v>
      </c>
      <c r="L28" s="710">
        <v>7</v>
      </c>
      <c r="M28" s="711">
        <f>'qualif &amp; non conc'!F30</f>
        <v>5</v>
      </c>
      <c r="N28" s="709">
        <f t="shared" si="2"/>
        <v>0.7142857142857143</v>
      </c>
    </row>
    <row r="29" spans="1:14" ht="12" customHeight="1" x14ac:dyDescent="0.2">
      <c r="A29" s="539" t="s">
        <v>51</v>
      </c>
      <c r="B29" s="683">
        <v>43</v>
      </c>
      <c r="C29" s="683">
        <v>16</v>
      </c>
      <c r="D29" s="679">
        <f t="shared" si="3"/>
        <v>0.62790697674418605</v>
      </c>
      <c r="E29" s="683">
        <v>243</v>
      </c>
      <c r="F29" s="683">
        <v>40</v>
      </c>
      <c r="G29" s="679">
        <f t="shared" si="0"/>
        <v>0.83539094650205759</v>
      </c>
      <c r="H29" s="539" t="s">
        <v>50</v>
      </c>
      <c r="I29" s="710">
        <v>17</v>
      </c>
      <c r="J29" s="711">
        <f>'qualif &amp; non conc'!B31</f>
        <v>165</v>
      </c>
      <c r="K29" s="709">
        <f t="shared" si="1"/>
        <v>9.7058823529411757</v>
      </c>
      <c r="L29" s="710">
        <v>16</v>
      </c>
      <c r="M29" s="711">
        <f>'qualif &amp; non conc'!F31</f>
        <v>9</v>
      </c>
      <c r="N29" s="709">
        <f t="shared" si="2"/>
        <v>0.5625</v>
      </c>
    </row>
    <row r="30" spans="1:14" ht="12" customHeight="1" x14ac:dyDescent="0.2">
      <c r="A30" s="539" t="s">
        <v>52</v>
      </c>
      <c r="B30" s="683">
        <v>25</v>
      </c>
      <c r="C30" s="683">
        <v>8</v>
      </c>
      <c r="D30" s="679">
        <f t="shared" si="3"/>
        <v>0.67999999999999994</v>
      </c>
      <c r="E30" s="683">
        <v>131</v>
      </c>
      <c r="F30" s="683">
        <v>14</v>
      </c>
      <c r="G30" s="679">
        <f t="shared" si="0"/>
        <v>0.89312977099236646</v>
      </c>
      <c r="H30" s="539" t="s">
        <v>51</v>
      </c>
      <c r="I30" s="710">
        <v>20</v>
      </c>
      <c r="J30" s="711">
        <f>'qualif &amp; non conc'!B32</f>
        <v>362</v>
      </c>
      <c r="K30" s="709">
        <f t="shared" si="1"/>
        <v>18.100000000000001</v>
      </c>
      <c r="L30" s="710">
        <v>19</v>
      </c>
      <c r="M30" s="711">
        <f>'qualif &amp; non conc'!F32</f>
        <v>8</v>
      </c>
      <c r="N30" s="709">
        <f t="shared" si="2"/>
        <v>0.42105263157894735</v>
      </c>
    </row>
    <row r="31" spans="1:14" ht="12" customHeight="1" x14ac:dyDescent="0.2">
      <c r="A31" s="539" t="s">
        <v>53</v>
      </c>
      <c r="B31" s="683">
        <v>19</v>
      </c>
      <c r="C31" s="683">
        <v>6</v>
      </c>
      <c r="D31" s="679">
        <f t="shared" si="3"/>
        <v>0.68421052631578949</v>
      </c>
      <c r="E31" s="683">
        <v>77</v>
      </c>
      <c r="F31" s="683">
        <v>17</v>
      </c>
      <c r="G31" s="679">
        <f t="shared" si="0"/>
        <v>0.77922077922077926</v>
      </c>
      <c r="H31" s="539" t="s">
        <v>52</v>
      </c>
      <c r="I31" s="710">
        <v>27</v>
      </c>
      <c r="J31" s="711">
        <f>'qualif &amp; non conc'!B33</f>
        <v>123</v>
      </c>
      <c r="K31" s="709">
        <f t="shared" si="1"/>
        <v>4.5555555555555554</v>
      </c>
      <c r="L31" s="710">
        <v>15</v>
      </c>
      <c r="M31" s="711">
        <f>'qualif &amp; non conc'!F33</f>
        <v>5</v>
      </c>
      <c r="N31" s="709">
        <f t="shared" si="2"/>
        <v>0.33333333333333331</v>
      </c>
    </row>
    <row r="32" spans="1:14" ht="12" customHeight="1" x14ac:dyDescent="0.2">
      <c r="A32" s="539" t="s">
        <v>54</v>
      </c>
      <c r="B32" s="683">
        <v>14</v>
      </c>
      <c r="C32" s="683">
        <v>2</v>
      </c>
      <c r="D32" s="679">
        <f t="shared" si="3"/>
        <v>0.85714285714285721</v>
      </c>
      <c r="E32" s="683">
        <v>93</v>
      </c>
      <c r="F32" s="683">
        <v>16</v>
      </c>
      <c r="G32" s="679">
        <f t="shared" si="0"/>
        <v>0.82795698924731176</v>
      </c>
      <c r="H32" s="539" t="s">
        <v>53</v>
      </c>
      <c r="I32" s="710">
        <v>5</v>
      </c>
      <c r="J32" s="711">
        <f>'qualif &amp; non conc'!B34</f>
        <v>82</v>
      </c>
      <c r="K32" s="709">
        <f t="shared" si="1"/>
        <v>16.399999999999999</v>
      </c>
      <c r="L32" s="710">
        <v>3</v>
      </c>
      <c r="M32" s="711">
        <f>'qualif &amp; non conc'!F34</f>
        <v>5</v>
      </c>
      <c r="N32" s="709">
        <f t="shared" si="2"/>
        <v>1.6666666666666667</v>
      </c>
    </row>
    <row r="33" spans="1:14" ht="12" customHeight="1" x14ac:dyDescent="0.2">
      <c r="A33" s="539" t="s">
        <v>55</v>
      </c>
      <c r="B33" s="683">
        <v>13</v>
      </c>
      <c r="C33" s="683">
        <v>6</v>
      </c>
      <c r="D33" s="679">
        <f t="shared" si="3"/>
        <v>0.53846153846153844</v>
      </c>
      <c r="E33" s="683">
        <v>60</v>
      </c>
      <c r="F33" s="683">
        <v>7</v>
      </c>
      <c r="G33" s="679">
        <f t="shared" si="0"/>
        <v>0.8833333333333333</v>
      </c>
      <c r="H33" s="539" t="s">
        <v>54</v>
      </c>
      <c r="I33" s="710">
        <v>33</v>
      </c>
      <c r="J33" s="711">
        <f>'qualif &amp; non conc'!B35</f>
        <v>153</v>
      </c>
      <c r="K33" s="709">
        <f t="shared" si="1"/>
        <v>4.6363636363636367</v>
      </c>
      <c r="L33" s="710">
        <v>20</v>
      </c>
      <c r="M33" s="711">
        <f>'qualif &amp; non conc'!F35</f>
        <v>4</v>
      </c>
      <c r="N33" s="709">
        <f t="shared" si="2"/>
        <v>0.2</v>
      </c>
    </row>
    <row r="34" spans="1:14" ht="12" customHeight="1" x14ac:dyDescent="0.2">
      <c r="A34" s="539" t="s">
        <v>56</v>
      </c>
      <c r="B34" s="683">
        <v>11</v>
      </c>
      <c r="C34" s="683">
        <v>6</v>
      </c>
      <c r="D34" s="679">
        <f t="shared" si="3"/>
        <v>0.45454545454545459</v>
      </c>
      <c r="E34" s="683">
        <v>42</v>
      </c>
      <c r="F34" s="683">
        <v>13</v>
      </c>
      <c r="G34" s="679">
        <f t="shared" si="0"/>
        <v>0.69047619047619047</v>
      </c>
      <c r="H34" s="539" t="s">
        <v>55</v>
      </c>
      <c r="I34" s="710">
        <v>34</v>
      </c>
      <c r="J34" s="711">
        <f>'qualif &amp; non conc'!B36</f>
        <v>82</v>
      </c>
      <c r="K34" s="709">
        <f t="shared" si="1"/>
        <v>2.4117647058823528</v>
      </c>
      <c r="L34" s="710">
        <v>10</v>
      </c>
      <c r="M34" s="711">
        <f>'qualif &amp; non conc'!F36</f>
        <v>2</v>
      </c>
      <c r="N34" s="709">
        <f t="shared" si="2"/>
        <v>0.2</v>
      </c>
    </row>
    <row r="35" spans="1:14" ht="12" customHeight="1" x14ac:dyDescent="0.2">
      <c r="A35" s="539" t="s">
        <v>57</v>
      </c>
      <c r="B35" s="683">
        <v>6</v>
      </c>
      <c r="C35" s="683">
        <v>2</v>
      </c>
      <c r="D35" s="679">
        <f t="shared" si="3"/>
        <v>0.66666666666666674</v>
      </c>
      <c r="E35" s="683">
        <v>8</v>
      </c>
      <c r="F35" s="683">
        <v>3</v>
      </c>
      <c r="G35" s="679">
        <f t="shared" si="0"/>
        <v>0.625</v>
      </c>
      <c r="H35" s="539" t="s">
        <v>56</v>
      </c>
      <c r="I35" s="710">
        <v>1</v>
      </c>
      <c r="J35" s="711">
        <f>'qualif &amp; non conc'!B37</f>
        <v>100</v>
      </c>
      <c r="K35" s="709">
        <f t="shared" si="1"/>
        <v>100</v>
      </c>
      <c r="L35" s="710">
        <v>1</v>
      </c>
      <c r="M35" s="711">
        <f>'qualif &amp; non conc'!F37</f>
        <v>3</v>
      </c>
      <c r="N35" s="709">
        <f t="shared" si="2"/>
        <v>3</v>
      </c>
    </row>
    <row r="36" spans="1:14" ht="12" customHeight="1" x14ac:dyDescent="0.2">
      <c r="A36" s="539" t="s">
        <v>58</v>
      </c>
      <c r="B36" s="683">
        <v>13</v>
      </c>
      <c r="C36" s="683">
        <v>5</v>
      </c>
      <c r="D36" s="679">
        <f t="shared" si="3"/>
        <v>0.61538461538461542</v>
      </c>
      <c r="E36" s="683">
        <v>84</v>
      </c>
      <c r="F36" s="683">
        <v>19</v>
      </c>
      <c r="G36" s="679">
        <f t="shared" si="0"/>
        <v>0.77380952380952384</v>
      </c>
      <c r="H36" s="539" t="s">
        <v>57</v>
      </c>
      <c r="I36" s="710">
        <v>2</v>
      </c>
      <c r="J36" s="711">
        <f>'qualif &amp; non conc'!B38</f>
        <v>12</v>
      </c>
      <c r="K36" s="709">
        <f t="shared" si="1"/>
        <v>6</v>
      </c>
      <c r="L36" s="710"/>
      <c r="M36" s="711">
        <f>'qualif &amp; non conc'!F38</f>
        <v>0</v>
      </c>
      <c r="N36" s="709" t="e">
        <f t="shared" si="2"/>
        <v>#DIV/0!</v>
      </c>
    </row>
    <row r="37" spans="1:14" ht="12" customHeight="1" x14ac:dyDescent="0.2">
      <c r="A37" s="540">
        <v>76</v>
      </c>
      <c r="B37" s="686">
        <v>2</v>
      </c>
      <c r="C37" s="686">
        <v>2</v>
      </c>
      <c r="D37" s="679">
        <f t="shared" si="3"/>
        <v>0</v>
      </c>
      <c r="E37" s="686">
        <v>7</v>
      </c>
      <c r="F37" s="686">
        <v>2</v>
      </c>
      <c r="G37" s="679">
        <f t="shared" si="0"/>
        <v>0.7142857142857143</v>
      </c>
      <c r="H37" s="539">
        <v>74</v>
      </c>
      <c r="I37" s="710">
        <v>36</v>
      </c>
      <c r="J37" s="711">
        <f>'qualif &amp; non conc'!B39</f>
        <v>85</v>
      </c>
      <c r="K37" s="709">
        <f t="shared" si="1"/>
        <v>2.3611111111111112</v>
      </c>
      <c r="L37" s="710">
        <v>12</v>
      </c>
      <c r="M37" s="711">
        <f>'qualif &amp; non conc'!F39</f>
        <v>4</v>
      </c>
      <c r="N37" s="709">
        <f t="shared" si="2"/>
        <v>0.33333333333333331</v>
      </c>
    </row>
    <row r="38" spans="1:14" ht="12" customHeight="1" x14ac:dyDescent="0.2">
      <c r="A38" s="540" t="s">
        <v>59</v>
      </c>
      <c r="B38" s="686">
        <v>0</v>
      </c>
      <c r="C38" s="686"/>
      <c r="D38" s="687"/>
      <c r="E38" s="686">
        <v>2</v>
      </c>
      <c r="F38" s="686">
        <v>1</v>
      </c>
      <c r="G38" s="679">
        <f t="shared" si="0"/>
        <v>0.5</v>
      </c>
      <c r="H38" s="539">
        <v>76</v>
      </c>
      <c r="I38" s="710"/>
      <c r="J38" s="711">
        <f>'qualif &amp; non conc'!B40</f>
        <v>8</v>
      </c>
      <c r="K38" s="709" t="e">
        <f>J38/I38</f>
        <v>#DIV/0!</v>
      </c>
      <c r="L38" s="711"/>
      <c r="M38" s="711">
        <f>'qualif &amp; non conc'!F40</f>
        <v>2</v>
      </c>
      <c r="N38" s="709" t="e">
        <f>M38/L38</f>
        <v>#DIV/0!</v>
      </c>
    </row>
    <row r="39" spans="1:14" ht="12" customHeight="1" x14ac:dyDescent="0.2">
      <c r="A39" s="712" t="s">
        <v>60</v>
      </c>
      <c r="B39" s="713">
        <v>454</v>
      </c>
      <c r="C39" s="713">
        <f>SUM(C14:C38)</f>
        <v>155</v>
      </c>
      <c r="D39" s="714">
        <f t="shared" ref="D39:D71" si="4">1-(C39/B39)</f>
        <v>0.65859030837004406</v>
      </c>
      <c r="E39" s="713">
        <v>2265</v>
      </c>
      <c r="F39" s="713">
        <f>SUM(F14:F38)</f>
        <v>409</v>
      </c>
      <c r="G39" s="714">
        <f t="shared" si="0"/>
        <v>0.81942604856512147</v>
      </c>
      <c r="H39" s="539" t="s">
        <v>59</v>
      </c>
      <c r="I39" s="710">
        <v>1</v>
      </c>
      <c r="J39" s="711">
        <f>'qualif &amp; non conc'!B41</f>
        <v>3</v>
      </c>
      <c r="K39" s="709"/>
      <c r="L39" s="711"/>
      <c r="M39" s="711">
        <f>'qualif &amp; non conc'!F41</f>
        <v>1</v>
      </c>
      <c r="N39" s="709" t="e">
        <f t="shared" si="2"/>
        <v>#DIV/0!</v>
      </c>
    </row>
    <row r="40" spans="1:14" ht="12" customHeight="1" x14ac:dyDescent="0.2">
      <c r="A40" s="538" t="s">
        <v>61</v>
      </c>
      <c r="B40" s="678">
        <v>103</v>
      </c>
      <c r="C40" s="678">
        <v>24</v>
      </c>
      <c r="D40" s="679">
        <f t="shared" si="4"/>
        <v>0.76699029126213591</v>
      </c>
      <c r="E40" s="678">
        <v>217</v>
      </c>
      <c r="F40" s="678">
        <v>49</v>
      </c>
      <c r="G40" s="679">
        <f t="shared" si="0"/>
        <v>0.77419354838709675</v>
      </c>
      <c r="H40" s="541" t="s">
        <v>122</v>
      </c>
      <c r="I40" s="715">
        <f>SUM(I15:I39)</f>
        <v>435</v>
      </c>
      <c r="J40" s="715">
        <f>SUM(J15:J39)</f>
        <v>2945</v>
      </c>
      <c r="K40" s="716">
        <f t="shared" si="1"/>
        <v>6.7701149425287355</v>
      </c>
      <c r="L40" s="715">
        <f>SUM(L15:L39)</f>
        <v>252</v>
      </c>
      <c r="M40" s="715">
        <f>SUM(M15:M39)</f>
        <v>104</v>
      </c>
      <c r="N40" s="716">
        <f t="shared" si="2"/>
        <v>0.41269841269841268</v>
      </c>
    </row>
    <row r="41" spans="1:14" ht="12" customHeight="1" x14ac:dyDescent="0.2">
      <c r="A41" s="539" t="s">
        <v>62</v>
      </c>
      <c r="B41" s="683">
        <v>96</v>
      </c>
      <c r="C41" s="683">
        <v>23</v>
      </c>
      <c r="D41" s="679">
        <f t="shared" si="4"/>
        <v>0.76041666666666663</v>
      </c>
      <c r="E41" s="683">
        <v>284</v>
      </c>
      <c r="F41" s="683">
        <v>62</v>
      </c>
      <c r="G41" s="679">
        <f t="shared" si="0"/>
        <v>0.78169014084507049</v>
      </c>
      <c r="H41" s="705" t="s">
        <v>61</v>
      </c>
      <c r="I41" s="706">
        <v>25</v>
      </c>
      <c r="J41" s="707">
        <f>'qualif &amp; non conc'!B43</f>
        <v>175</v>
      </c>
      <c r="K41" s="717">
        <f t="shared" si="1"/>
        <v>7</v>
      </c>
      <c r="L41" s="706">
        <v>15</v>
      </c>
      <c r="M41" s="707">
        <f>'qualif &amp; non conc'!F43</f>
        <v>20</v>
      </c>
      <c r="N41" s="717">
        <f t="shared" si="2"/>
        <v>1.3333333333333333</v>
      </c>
    </row>
    <row r="42" spans="1:14" ht="12" customHeight="1" x14ac:dyDescent="0.2">
      <c r="A42" s="539" t="s">
        <v>63</v>
      </c>
      <c r="B42" s="683">
        <v>120</v>
      </c>
      <c r="C42" s="683">
        <v>34</v>
      </c>
      <c r="D42" s="679">
        <f t="shared" si="4"/>
        <v>0.71666666666666667</v>
      </c>
      <c r="E42" s="683">
        <v>435</v>
      </c>
      <c r="F42" s="683">
        <v>107</v>
      </c>
      <c r="G42" s="679">
        <f t="shared" si="0"/>
        <v>0.75402298850574712</v>
      </c>
      <c r="H42" s="539" t="s">
        <v>62</v>
      </c>
      <c r="I42" s="710">
        <v>42</v>
      </c>
      <c r="J42" s="711">
        <f>'qualif &amp; non conc'!B44</f>
        <v>245</v>
      </c>
      <c r="K42" s="709">
        <f t="shared" si="1"/>
        <v>5.833333333333333</v>
      </c>
      <c r="L42" s="710">
        <v>19</v>
      </c>
      <c r="M42" s="711">
        <f>'qualif &amp; non conc'!F44</f>
        <v>38</v>
      </c>
      <c r="N42" s="709">
        <f t="shared" si="2"/>
        <v>2</v>
      </c>
    </row>
    <row r="43" spans="1:14" ht="12" customHeight="1" x14ac:dyDescent="0.2">
      <c r="A43" s="539" t="s">
        <v>64</v>
      </c>
      <c r="B43" s="683">
        <v>80</v>
      </c>
      <c r="C43" s="683">
        <v>43</v>
      </c>
      <c r="D43" s="679">
        <f t="shared" si="4"/>
        <v>0.46250000000000002</v>
      </c>
      <c r="E43" s="683">
        <v>361</v>
      </c>
      <c r="F43" s="683">
        <v>122</v>
      </c>
      <c r="G43" s="679">
        <f t="shared" si="0"/>
        <v>0.66204986149584488</v>
      </c>
      <c r="H43" s="539" t="s">
        <v>63</v>
      </c>
      <c r="I43" s="710">
        <v>78</v>
      </c>
      <c r="J43" s="711">
        <f>'qualif &amp; non conc'!B45</f>
        <v>402</v>
      </c>
      <c r="K43" s="709">
        <f t="shared" si="1"/>
        <v>5.1538461538461542</v>
      </c>
      <c r="L43" s="710">
        <v>44</v>
      </c>
      <c r="M43" s="711">
        <f>'qualif &amp; non conc'!F45</f>
        <v>34</v>
      </c>
      <c r="N43" s="709">
        <f t="shared" si="2"/>
        <v>0.77272727272727271</v>
      </c>
    </row>
    <row r="44" spans="1:14" ht="12" customHeight="1" x14ac:dyDescent="0.2">
      <c r="A44" s="539" t="s">
        <v>65</v>
      </c>
      <c r="B44" s="683">
        <v>41</v>
      </c>
      <c r="C44" s="683">
        <v>15</v>
      </c>
      <c r="D44" s="679">
        <f t="shared" si="4"/>
        <v>0.63414634146341464</v>
      </c>
      <c r="E44" s="683">
        <v>102</v>
      </c>
      <c r="F44" s="683">
        <v>40</v>
      </c>
      <c r="G44" s="679">
        <f t="shared" si="0"/>
        <v>0.60784313725490202</v>
      </c>
      <c r="H44" s="539" t="s">
        <v>64</v>
      </c>
      <c r="I44" s="710">
        <v>18</v>
      </c>
      <c r="J44" s="711">
        <f>'qualif &amp; non conc'!B46</f>
        <v>198</v>
      </c>
      <c r="K44" s="709">
        <f t="shared" si="1"/>
        <v>11</v>
      </c>
      <c r="L44" s="710">
        <v>15</v>
      </c>
      <c r="M44" s="711">
        <f>'qualif &amp; non conc'!F46</f>
        <v>17</v>
      </c>
      <c r="N44" s="709">
        <f t="shared" si="2"/>
        <v>1.1333333333333333</v>
      </c>
    </row>
    <row r="45" spans="1:14" ht="12" customHeight="1" x14ac:dyDescent="0.2">
      <c r="A45" s="539" t="s">
        <v>66</v>
      </c>
      <c r="B45" s="683">
        <v>57</v>
      </c>
      <c r="C45" s="683">
        <v>26</v>
      </c>
      <c r="D45" s="679">
        <f t="shared" si="4"/>
        <v>0.54385964912280704</v>
      </c>
      <c r="E45" s="683">
        <v>213</v>
      </c>
      <c r="F45" s="683">
        <v>65</v>
      </c>
      <c r="G45" s="679">
        <f t="shared" si="0"/>
        <v>0.69483568075117375</v>
      </c>
      <c r="H45" s="539" t="s">
        <v>65</v>
      </c>
      <c r="I45" s="710">
        <v>4</v>
      </c>
      <c r="J45" s="711">
        <f>'qualif &amp; non conc'!B47</f>
        <v>71</v>
      </c>
      <c r="K45" s="709">
        <f t="shared" si="1"/>
        <v>17.75</v>
      </c>
      <c r="L45" s="710">
        <v>6</v>
      </c>
      <c r="M45" s="711">
        <f>'qualif &amp; non conc'!F47</f>
        <v>6</v>
      </c>
      <c r="N45" s="709">
        <f t="shared" si="2"/>
        <v>1</v>
      </c>
    </row>
    <row r="46" spans="1:14" ht="12" customHeight="1" x14ac:dyDescent="0.2">
      <c r="A46" s="539" t="s">
        <v>67</v>
      </c>
      <c r="B46" s="683">
        <v>97</v>
      </c>
      <c r="C46" s="683">
        <v>57</v>
      </c>
      <c r="D46" s="679">
        <f t="shared" si="4"/>
        <v>0.41237113402061853</v>
      </c>
      <c r="E46" s="683">
        <v>370</v>
      </c>
      <c r="F46" s="683">
        <v>116</v>
      </c>
      <c r="G46" s="679">
        <f t="shared" si="0"/>
        <v>0.68648648648648647</v>
      </c>
      <c r="H46" s="539" t="s">
        <v>66</v>
      </c>
      <c r="I46" s="710">
        <v>4</v>
      </c>
      <c r="J46" s="711">
        <f>'qualif &amp; non conc'!B48</f>
        <v>87</v>
      </c>
      <c r="K46" s="709">
        <f t="shared" si="1"/>
        <v>21.75</v>
      </c>
      <c r="L46" s="710">
        <v>4</v>
      </c>
      <c r="M46" s="711">
        <f>'qualif &amp; non conc'!F48</f>
        <v>3</v>
      </c>
      <c r="N46" s="709">
        <f t="shared" si="2"/>
        <v>0.75</v>
      </c>
    </row>
    <row r="47" spans="1:14" ht="12" customHeight="1" x14ac:dyDescent="0.2">
      <c r="A47" s="539" t="s">
        <v>68</v>
      </c>
      <c r="B47" s="683">
        <v>77</v>
      </c>
      <c r="C47" s="683">
        <v>44</v>
      </c>
      <c r="D47" s="679">
        <f t="shared" si="4"/>
        <v>0.4285714285714286</v>
      </c>
      <c r="E47" s="683">
        <v>295</v>
      </c>
      <c r="F47" s="683">
        <v>94</v>
      </c>
      <c r="G47" s="679">
        <f t="shared" si="0"/>
        <v>0.68135593220338986</v>
      </c>
      <c r="H47" s="539" t="s">
        <v>67</v>
      </c>
      <c r="I47" s="710">
        <v>12</v>
      </c>
      <c r="J47" s="711">
        <f>'qualif &amp; non conc'!B49</f>
        <v>138</v>
      </c>
      <c r="K47" s="709">
        <f t="shared" si="1"/>
        <v>11.5</v>
      </c>
      <c r="L47" s="710">
        <v>14</v>
      </c>
      <c r="M47" s="711">
        <f>'qualif &amp; non conc'!F49</f>
        <v>6</v>
      </c>
      <c r="N47" s="709">
        <f t="shared" si="2"/>
        <v>0.42857142857142855</v>
      </c>
    </row>
    <row r="48" spans="1:14" ht="12" customHeight="1" x14ac:dyDescent="0.2">
      <c r="A48" s="539" t="s">
        <v>69</v>
      </c>
      <c r="B48" s="683">
        <v>71</v>
      </c>
      <c r="C48" s="683">
        <v>45</v>
      </c>
      <c r="D48" s="679">
        <f t="shared" si="4"/>
        <v>0.36619718309859151</v>
      </c>
      <c r="E48" s="683">
        <v>323</v>
      </c>
      <c r="F48" s="683">
        <v>84</v>
      </c>
      <c r="G48" s="679">
        <f t="shared" si="0"/>
        <v>0.73993808049535603</v>
      </c>
      <c r="H48" s="539" t="s">
        <v>68</v>
      </c>
      <c r="I48" s="710">
        <v>12</v>
      </c>
      <c r="J48" s="711">
        <f>'qualif &amp; non conc'!B50</f>
        <v>109</v>
      </c>
      <c r="K48" s="709">
        <f t="shared" si="1"/>
        <v>9.0833333333333339</v>
      </c>
      <c r="L48" s="710">
        <v>8</v>
      </c>
      <c r="M48" s="711">
        <f>'qualif &amp; non conc'!F50</f>
        <v>6</v>
      </c>
      <c r="N48" s="709">
        <f t="shared" si="2"/>
        <v>0.75</v>
      </c>
    </row>
    <row r="49" spans="1:16" ht="12" customHeight="1" x14ac:dyDescent="0.2">
      <c r="A49" s="539" t="s">
        <v>70</v>
      </c>
      <c r="B49" s="683">
        <v>15</v>
      </c>
      <c r="C49" s="683">
        <v>10</v>
      </c>
      <c r="D49" s="679">
        <f t="shared" si="4"/>
        <v>0.33333333333333337</v>
      </c>
      <c r="E49" s="683">
        <v>74</v>
      </c>
      <c r="F49" s="683">
        <v>34</v>
      </c>
      <c r="G49" s="679">
        <f t="shared" si="0"/>
        <v>0.54054054054054057</v>
      </c>
      <c r="H49" s="539" t="s">
        <v>69</v>
      </c>
      <c r="I49" s="710">
        <v>10</v>
      </c>
      <c r="J49" s="711">
        <f>'qualif &amp; non conc'!B51</f>
        <v>111</v>
      </c>
      <c r="K49" s="709">
        <f t="shared" si="1"/>
        <v>11.1</v>
      </c>
      <c r="L49" s="710">
        <v>12</v>
      </c>
      <c r="M49" s="711">
        <f>'qualif &amp; non conc'!F51</f>
        <v>10</v>
      </c>
      <c r="N49" s="709">
        <f t="shared" si="2"/>
        <v>0.83333333333333337</v>
      </c>
    </row>
    <row r="50" spans="1:16" ht="12" customHeight="1" x14ac:dyDescent="0.2">
      <c r="A50" s="539" t="s">
        <v>71</v>
      </c>
      <c r="B50" s="683">
        <v>36</v>
      </c>
      <c r="C50" s="683">
        <v>19</v>
      </c>
      <c r="D50" s="679">
        <f t="shared" si="4"/>
        <v>0.47222222222222221</v>
      </c>
      <c r="E50" s="683">
        <v>124</v>
      </c>
      <c r="F50" s="683">
        <v>48</v>
      </c>
      <c r="G50" s="679">
        <f t="shared" si="0"/>
        <v>0.61290322580645162</v>
      </c>
      <c r="H50" s="539" t="s">
        <v>70</v>
      </c>
      <c r="I50" s="710">
        <v>3</v>
      </c>
      <c r="J50" s="711">
        <f>'qualif &amp; non conc'!B52</f>
        <v>69</v>
      </c>
      <c r="K50" s="709">
        <f t="shared" si="1"/>
        <v>23</v>
      </c>
      <c r="L50" s="710"/>
      <c r="M50" s="711">
        <f>'qualif &amp; non conc'!F52</f>
        <v>3</v>
      </c>
      <c r="N50" s="709" t="e">
        <f t="shared" si="2"/>
        <v>#DIV/0!</v>
      </c>
    </row>
    <row r="51" spans="1:16" ht="12" customHeight="1" x14ac:dyDescent="0.2">
      <c r="A51" s="539" t="s">
        <v>72</v>
      </c>
      <c r="B51" s="683">
        <v>27</v>
      </c>
      <c r="C51" s="683">
        <v>17</v>
      </c>
      <c r="D51" s="679">
        <f t="shared" si="4"/>
        <v>0.37037037037037035</v>
      </c>
      <c r="E51" s="683">
        <v>121</v>
      </c>
      <c r="F51" s="683">
        <v>40</v>
      </c>
      <c r="G51" s="679">
        <f t="shared" si="0"/>
        <v>0.66942148760330578</v>
      </c>
      <c r="H51" s="539" t="s">
        <v>71</v>
      </c>
      <c r="I51" s="710">
        <v>14</v>
      </c>
      <c r="J51" s="711">
        <f>'qualif &amp; non conc'!B53</f>
        <v>109</v>
      </c>
      <c r="K51" s="709">
        <f t="shared" si="1"/>
        <v>7.7857142857142856</v>
      </c>
      <c r="L51" s="710">
        <v>6</v>
      </c>
      <c r="M51" s="711">
        <f>'qualif &amp; non conc'!F53</f>
        <v>3</v>
      </c>
      <c r="N51" s="709">
        <f t="shared" si="2"/>
        <v>0.5</v>
      </c>
    </row>
    <row r="52" spans="1:16" ht="12" customHeight="1" x14ac:dyDescent="0.2">
      <c r="A52" s="539" t="s">
        <v>73</v>
      </c>
      <c r="B52" s="683">
        <v>13</v>
      </c>
      <c r="C52" s="683">
        <v>9</v>
      </c>
      <c r="D52" s="679">
        <f t="shared" si="4"/>
        <v>0.30769230769230771</v>
      </c>
      <c r="E52" s="683">
        <v>87</v>
      </c>
      <c r="F52" s="683">
        <v>38</v>
      </c>
      <c r="G52" s="679">
        <f t="shared" si="0"/>
        <v>0.56321839080459768</v>
      </c>
      <c r="H52" s="539" t="s">
        <v>72</v>
      </c>
      <c r="I52" s="710">
        <v>3</v>
      </c>
      <c r="J52" s="711">
        <f>'qualif &amp; non conc'!B54</f>
        <v>125</v>
      </c>
      <c r="K52" s="709">
        <f t="shared" si="1"/>
        <v>41.666666666666664</v>
      </c>
      <c r="L52" s="710">
        <v>2</v>
      </c>
      <c r="M52" s="711">
        <f>'qualif &amp; non conc'!F54</f>
        <v>2</v>
      </c>
      <c r="N52" s="709">
        <f t="shared" si="2"/>
        <v>1</v>
      </c>
    </row>
    <row r="53" spans="1:16" ht="12" customHeight="1" x14ac:dyDescent="0.2">
      <c r="A53" s="539" t="s">
        <v>74</v>
      </c>
      <c r="B53" s="683">
        <v>89</v>
      </c>
      <c r="C53" s="683">
        <v>44</v>
      </c>
      <c r="D53" s="679">
        <f t="shared" si="4"/>
        <v>0.5056179775280899</v>
      </c>
      <c r="E53" s="683">
        <v>342</v>
      </c>
      <c r="F53" s="683">
        <v>88</v>
      </c>
      <c r="G53" s="679">
        <f t="shared" si="0"/>
        <v>0.74269005847953218</v>
      </c>
      <c r="H53" s="539" t="s">
        <v>73</v>
      </c>
      <c r="I53" s="710">
        <v>2</v>
      </c>
      <c r="J53" s="711">
        <f>'qualif &amp; non conc'!B55</f>
        <v>70</v>
      </c>
      <c r="K53" s="709">
        <f t="shared" si="1"/>
        <v>35</v>
      </c>
      <c r="L53" s="710">
        <v>3</v>
      </c>
      <c r="M53" s="711">
        <f>'qualif &amp; non conc'!F55</f>
        <v>3</v>
      </c>
      <c r="N53" s="709">
        <f t="shared" si="2"/>
        <v>1</v>
      </c>
    </row>
    <row r="54" spans="1:16" ht="12" customHeight="1" x14ac:dyDescent="0.2">
      <c r="A54" s="539" t="s">
        <v>75</v>
      </c>
      <c r="B54" s="683">
        <v>76</v>
      </c>
      <c r="C54" s="683">
        <v>34</v>
      </c>
      <c r="D54" s="679">
        <f t="shared" si="4"/>
        <v>0.55263157894736836</v>
      </c>
      <c r="E54" s="683">
        <v>262</v>
      </c>
      <c r="F54" s="683">
        <v>55</v>
      </c>
      <c r="G54" s="679">
        <f t="shared" si="0"/>
        <v>0.79007633587786263</v>
      </c>
      <c r="H54" s="539" t="s">
        <v>74</v>
      </c>
      <c r="I54" s="710">
        <v>45</v>
      </c>
      <c r="J54" s="711">
        <f>'qualif &amp; non conc'!B56</f>
        <v>323</v>
      </c>
      <c r="K54" s="709">
        <f t="shared" si="1"/>
        <v>7.177777777777778</v>
      </c>
      <c r="L54" s="710">
        <v>27</v>
      </c>
      <c r="M54" s="711">
        <f>'qualif &amp; non conc'!F56</f>
        <v>27</v>
      </c>
      <c r="N54" s="709">
        <f t="shared" si="2"/>
        <v>1</v>
      </c>
    </row>
    <row r="55" spans="1:16" ht="12" customHeight="1" x14ac:dyDescent="0.2">
      <c r="A55" s="539" t="s">
        <v>76</v>
      </c>
      <c r="B55" s="683">
        <v>73</v>
      </c>
      <c r="C55" s="683">
        <v>40</v>
      </c>
      <c r="D55" s="679">
        <f t="shared" si="4"/>
        <v>0.45205479452054798</v>
      </c>
      <c r="E55" s="683">
        <v>213</v>
      </c>
      <c r="F55" s="683">
        <v>54</v>
      </c>
      <c r="G55" s="679">
        <f t="shared" si="0"/>
        <v>0.74647887323943662</v>
      </c>
      <c r="H55" s="539" t="s">
        <v>75</v>
      </c>
      <c r="I55" s="710">
        <v>30</v>
      </c>
      <c r="J55" s="711">
        <f>'qualif &amp; non conc'!B57</f>
        <v>278</v>
      </c>
      <c r="K55" s="709">
        <f t="shared" si="1"/>
        <v>9.2666666666666675</v>
      </c>
      <c r="L55" s="710">
        <v>26</v>
      </c>
      <c r="M55" s="711">
        <f>'qualif &amp; non conc'!F57</f>
        <v>32</v>
      </c>
      <c r="N55" s="709">
        <f t="shared" si="2"/>
        <v>1.2307692307692308</v>
      </c>
    </row>
    <row r="56" spans="1:16" ht="12" customHeight="1" x14ac:dyDescent="0.2">
      <c r="A56" s="539" t="s">
        <v>77</v>
      </c>
      <c r="B56" s="683">
        <v>52</v>
      </c>
      <c r="C56" s="683">
        <v>18</v>
      </c>
      <c r="D56" s="679">
        <f t="shared" si="4"/>
        <v>0.65384615384615385</v>
      </c>
      <c r="E56" s="683">
        <v>208</v>
      </c>
      <c r="F56" s="683">
        <v>36</v>
      </c>
      <c r="G56" s="679">
        <f t="shared" si="0"/>
        <v>0.82692307692307687</v>
      </c>
      <c r="H56" s="539" t="s">
        <v>76</v>
      </c>
      <c r="I56" s="710">
        <v>18</v>
      </c>
      <c r="J56" s="711">
        <f>'qualif &amp; non conc'!B58</f>
        <v>141</v>
      </c>
      <c r="K56" s="709">
        <f t="shared" si="1"/>
        <v>7.833333333333333</v>
      </c>
      <c r="L56" s="710">
        <v>14</v>
      </c>
      <c r="M56" s="711">
        <f>'qualif &amp; non conc'!F58</f>
        <v>9</v>
      </c>
      <c r="N56" s="709">
        <f t="shared" si="2"/>
        <v>0.6428571428571429</v>
      </c>
    </row>
    <row r="57" spans="1:16" ht="12" customHeight="1" x14ac:dyDescent="0.2">
      <c r="A57" s="539" t="s">
        <v>78</v>
      </c>
      <c r="B57" s="683">
        <v>60</v>
      </c>
      <c r="C57" s="683">
        <v>39</v>
      </c>
      <c r="D57" s="679">
        <f t="shared" si="4"/>
        <v>0.35</v>
      </c>
      <c r="E57" s="683">
        <v>413</v>
      </c>
      <c r="F57" s="683">
        <v>210</v>
      </c>
      <c r="G57" s="679">
        <f t="shared" si="0"/>
        <v>0.49152542372881358</v>
      </c>
      <c r="H57" s="539" t="s">
        <v>77</v>
      </c>
      <c r="I57" s="710">
        <v>30</v>
      </c>
      <c r="J57" s="711">
        <f>'qualif &amp; non conc'!B59</f>
        <v>150</v>
      </c>
      <c r="K57" s="709">
        <f t="shared" si="1"/>
        <v>5</v>
      </c>
      <c r="L57" s="710">
        <v>16</v>
      </c>
      <c r="M57" s="711">
        <f>'qualif &amp; non conc'!F59</f>
        <v>15</v>
      </c>
      <c r="N57" s="709">
        <f t="shared" si="2"/>
        <v>0.9375</v>
      </c>
    </row>
    <row r="58" spans="1:16" ht="12" customHeight="1" x14ac:dyDescent="0.2">
      <c r="A58" s="539" t="s">
        <v>79</v>
      </c>
      <c r="B58" s="683">
        <v>86</v>
      </c>
      <c r="C58" s="683">
        <v>44</v>
      </c>
      <c r="D58" s="679">
        <f t="shared" si="4"/>
        <v>0.48837209302325579</v>
      </c>
      <c r="E58" s="683">
        <v>522</v>
      </c>
      <c r="F58" s="683">
        <v>247</v>
      </c>
      <c r="G58" s="679">
        <f t="shared" si="0"/>
        <v>0.52681992337164751</v>
      </c>
      <c r="H58" s="539" t="s">
        <v>78</v>
      </c>
      <c r="I58" s="710">
        <v>14</v>
      </c>
      <c r="J58" s="711">
        <f>'qualif &amp; non conc'!B60</f>
        <v>229</v>
      </c>
      <c r="K58" s="709">
        <f t="shared" si="1"/>
        <v>16.357142857142858</v>
      </c>
      <c r="L58" s="710">
        <v>18</v>
      </c>
      <c r="M58" s="711">
        <f>'qualif &amp; non conc'!F60</f>
        <v>24</v>
      </c>
      <c r="N58" s="709">
        <f t="shared" si="2"/>
        <v>1.3333333333333333</v>
      </c>
    </row>
    <row r="59" spans="1:16" ht="12" customHeight="1" x14ac:dyDescent="0.2">
      <c r="A59" s="539" t="s">
        <v>80</v>
      </c>
      <c r="B59" s="683">
        <v>37</v>
      </c>
      <c r="C59" s="683">
        <v>27</v>
      </c>
      <c r="D59" s="679">
        <f t="shared" si="4"/>
        <v>0.27027027027027029</v>
      </c>
      <c r="E59" s="683">
        <v>223</v>
      </c>
      <c r="F59" s="683">
        <v>110</v>
      </c>
      <c r="G59" s="679">
        <f t="shared" si="0"/>
        <v>0.50672645739910316</v>
      </c>
      <c r="H59" s="539" t="s">
        <v>79</v>
      </c>
      <c r="I59" s="710">
        <v>11</v>
      </c>
      <c r="J59" s="711">
        <f>'qualif &amp; non conc'!B61</f>
        <v>252</v>
      </c>
      <c r="K59" s="709">
        <f t="shared" si="1"/>
        <v>22.90909090909091</v>
      </c>
      <c r="L59" s="710">
        <v>11</v>
      </c>
      <c r="M59" s="711">
        <f>'qualif &amp; non conc'!F61</f>
        <v>21</v>
      </c>
      <c r="N59" s="709">
        <f t="shared" si="2"/>
        <v>1.9090909090909092</v>
      </c>
    </row>
    <row r="60" spans="1:16" ht="12" customHeight="1" x14ac:dyDescent="0.2">
      <c r="A60" s="539" t="s">
        <v>81</v>
      </c>
      <c r="B60" s="683">
        <v>40</v>
      </c>
      <c r="C60" s="683">
        <v>24</v>
      </c>
      <c r="D60" s="679">
        <f t="shared" si="4"/>
        <v>0.4</v>
      </c>
      <c r="E60" s="683">
        <v>206</v>
      </c>
      <c r="F60" s="683">
        <v>107</v>
      </c>
      <c r="G60" s="679">
        <f t="shared" si="0"/>
        <v>0.48058252427184467</v>
      </c>
      <c r="H60" s="539" t="s">
        <v>80</v>
      </c>
      <c r="I60" s="710">
        <v>11</v>
      </c>
      <c r="J60" s="711">
        <f>'qualif &amp; non conc'!B62</f>
        <v>135</v>
      </c>
      <c r="K60" s="709">
        <f t="shared" si="1"/>
        <v>12.272727272727273</v>
      </c>
      <c r="L60" s="710">
        <v>5</v>
      </c>
      <c r="M60" s="711">
        <f>'qualif &amp; non conc'!F62</f>
        <v>8</v>
      </c>
      <c r="N60" s="709">
        <f t="shared" si="2"/>
        <v>1.6</v>
      </c>
    </row>
    <row r="61" spans="1:16" ht="12" customHeight="1" x14ac:dyDescent="0.2">
      <c r="A61" s="539" t="s">
        <v>82</v>
      </c>
      <c r="B61" s="683">
        <v>50</v>
      </c>
      <c r="C61" s="683">
        <v>28</v>
      </c>
      <c r="D61" s="679">
        <f t="shared" si="4"/>
        <v>0.43999999999999995</v>
      </c>
      <c r="E61" s="683">
        <v>256</v>
      </c>
      <c r="F61" s="683">
        <v>132</v>
      </c>
      <c r="G61" s="679">
        <f t="shared" si="0"/>
        <v>0.484375</v>
      </c>
      <c r="H61" s="539" t="s">
        <v>81</v>
      </c>
      <c r="I61" s="710">
        <v>8</v>
      </c>
      <c r="J61" s="711">
        <f>'qualif &amp; non conc'!B63</f>
        <v>218</v>
      </c>
      <c r="K61" s="709">
        <f t="shared" si="1"/>
        <v>27.25</v>
      </c>
      <c r="L61" s="710">
        <v>12</v>
      </c>
      <c r="M61" s="711">
        <f>'qualif &amp; non conc'!F63</f>
        <v>10</v>
      </c>
      <c r="N61" s="709">
        <f t="shared" si="2"/>
        <v>0.83333333333333337</v>
      </c>
    </row>
    <row r="62" spans="1:16" ht="12" customHeight="1" x14ac:dyDescent="0.2">
      <c r="A62" s="540" t="s">
        <v>83</v>
      </c>
      <c r="B62" s="686">
        <v>30</v>
      </c>
      <c r="C62" s="686">
        <v>21</v>
      </c>
      <c r="D62" s="679">
        <f t="shared" si="4"/>
        <v>0.30000000000000004</v>
      </c>
      <c r="E62" s="686">
        <v>152</v>
      </c>
      <c r="F62" s="686">
        <v>74</v>
      </c>
      <c r="G62" s="679">
        <f t="shared" si="0"/>
        <v>0.51315789473684204</v>
      </c>
      <c r="H62" s="539" t="s">
        <v>82</v>
      </c>
      <c r="I62" s="710">
        <v>8</v>
      </c>
      <c r="J62" s="711">
        <f>'qualif &amp; non conc'!B64</f>
        <v>220</v>
      </c>
      <c r="K62" s="709">
        <f t="shared" si="1"/>
        <v>27.5</v>
      </c>
      <c r="L62" s="710">
        <v>3</v>
      </c>
      <c r="M62" s="711">
        <f>'qualif &amp; non conc'!F64</f>
        <v>6</v>
      </c>
      <c r="N62" s="709">
        <f t="shared" si="2"/>
        <v>2</v>
      </c>
      <c r="P62" s="192"/>
    </row>
    <row r="63" spans="1:16" ht="12" customHeight="1" x14ac:dyDescent="0.2">
      <c r="A63" s="712" t="s">
        <v>84</v>
      </c>
      <c r="B63" s="713">
        <v>1426</v>
      </c>
      <c r="C63" s="713">
        <f>SUM(C40:C62)</f>
        <v>685</v>
      </c>
      <c r="D63" s="714">
        <f t="shared" si="4"/>
        <v>0.51963534361851327</v>
      </c>
      <c r="E63" s="713">
        <v>5803</v>
      </c>
      <c r="F63" s="713">
        <f>SUM(F40:F62)</f>
        <v>2012</v>
      </c>
      <c r="G63" s="714">
        <f t="shared" si="0"/>
        <v>0.65328278476650015</v>
      </c>
      <c r="H63" s="539" t="s">
        <v>83</v>
      </c>
      <c r="I63" s="710">
        <v>9</v>
      </c>
      <c r="J63" s="711">
        <f>'qualif &amp; non conc'!B65</f>
        <v>108</v>
      </c>
      <c r="K63" s="709">
        <f t="shared" si="1"/>
        <v>12</v>
      </c>
      <c r="L63" s="710">
        <v>3</v>
      </c>
      <c r="M63" s="711">
        <f>'qualif &amp; non conc'!F65</f>
        <v>4</v>
      </c>
      <c r="N63" s="709">
        <f t="shared" si="2"/>
        <v>1.3333333333333333</v>
      </c>
    </row>
    <row r="64" spans="1:16" ht="12" customHeight="1" x14ac:dyDescent="0.2">
      <c r="A64" s="538" t="s">
        <v>113</v>
      </c>
      <c r="B64" s="678">
        <v>7</v>
      </c>
      <c r="C64" s="678">
        <v>4</v>
      </c>
      <c r="D64" s="679">
        <f t="shared" si="4"/>
        <v>0.4285714285714286</v>
      </c>
      <c r="E64" s="678">
        <v>108</v>
      </c>
      <c r="F64" s="678">
        <v>35</v>
      </c>
      <c r="G64" s="679">
        <f t="shared" si="0"/>
        <v>0.67592592592592593</v>
      </c>
      <c r="H64" s="541" t="s">
        <v>84</v>
      </c>
      <c r="I64" s="715">
        <f>SUM(I41:I63)</f>
        <v>411</v>
      </c>
      <c r="J64" s="715">
        <f>SUM(J41:J63)</f>
        <v>3963</v>
      </c>
      <c r="K64" s="716">
        <f t="shared" si="1"/>
        <v>9.6423357664233578</v>
      </c>
      <c r="L64" s="715">
        <f>SUM(L41:L63)</f>
        <v>283</v>
      </c>
      <c r="M64" s="715">
        <f>SUM(M41:M63)</f>
        <v>307</v>
      </c>
      <c r="N64" s="716">
        <f t="shared" si="2"/>
        <v>1.0848056537102473</v>
      </c>
    </row>
    <row r="65" spans="1:16" ht="12" customHeight="1" x14ac:dyDescent="0.2">
      <c r="A65" s="539" t="s">
        <v>114</v>
      </c>
      <c r="B65" s="683">
        <v>7</v>
      </c>
      <c r="C65" s="683">
        <v>5</v>
      </c>
      <c r="D65" s="679">
        <f t="shared" si="4"/>
        <v>0.2857142857142857</v>
      </c>
      <c r="E65" s="683">
        <v>105</v>
      </c>
      <c r="F65" s="683">
        <v>36</v>
      </c>
      <c r="G65" s="679">
        <f t="shared" si="0"/>
        <v>0.65714285714285714</v>
      </c>
      <c r="H65" s="705">
        <v>85</v>
      </c>
      <c r="I65" s="706">
        <v>9</v>
      </c>
      <c r="J65" s="707">
        <f>'qualif &amp; non conc'!B67</f>
        <v>39</v>
      </c>
      <c r="K65" s="717">
        <f t="shared" si="1"/>
        <v>4.333333333333333</v>
      </c>
      <c r="L65" s="706">
        <v>7</v>
      </c>
      <c r="M65" s="707">
        <f>'qualif &amp; non conc'!F67</f>
        <v>0</v>
      </c>
      <c r="N65" s="717">
        <f t="shared" si="2"/>
        <v>0</v>
      </c>
    </row>
    <row r="66" spans="1:16" ht="12" customHeight="1" x14ac:dyDescent="0.2">
      <c r="A66" s="540" t="s">
        <v>115</v>
      </c>
      <c r="B66" s="686">
        <v>15</v>
      </c>
      <c r="C66" s="686">
        <v>10</v>
      </c>
      <c r="D66" s="679">
        <f t="shared" si="4"/>
        <v>0.33333333333333337</v>
      </c>
      <c r="E66" s="686">
        <v>179</v>
      </c>
      <c r="F66" s="686">
        <v>66</v>
      </c>
      <c r="G66" s="679">
        <f t="shared" si="0"/>
        <v>0.63128491620111737</v>
      </c>
      <c r="H66" s="539">
        <v>86</v>
      </c>
      <c r="I66" s="710">
        <v>14</v>
      </c>
      <c r="J66" s="711">
        <f>'qualif &amp; non conc'!B68</f>
        <v>72</v>
      </c>
      <c r="K66" s="709">
        <f t="shared" si="1"/>
        <v>5.1428571428571432</v>
      </c>
      <c r="L66" s="710">
        <v>6</v>
      </c>
      <c r="M66" s="711">
        <f>'qualif &amp; non conc'!F68</f>
        <v>0</v>
      </c>
      <c r="N66" s="709">
        <f t="shared" si="2"/>
        <v>0</v>
      </c>
    </row>
    <row r="67" spans="1:16" ht="12" customHeight="1" x14ac:dyDescent="0.2">
      <c r="A67" s="712" t="s">
        <v>85</v>
      </c>
      <c r="B67" s="713">
        <v>29</v>
      </c>
      <c r="C67" s="713">
        <f>SUM(C64:C66)</f>
        <v>19</v>
      </c>
      <c r="D67" s="714">
        <f t="shared" si="4"/>
        <v>0.34482758620689657</v>
      </c>
      <c r="E67" s="713">
        <v>392</v>
      </c>
      <c r="F67" s="713">
        <f>SUM(F64:F66)</f>
        <v>137</v>
      </c>
      <c r="G67" s="714">
        <f t="shared" si="0"/>
        <v>0.65051020408163263</v>
      </c>
      <c r="H67" s="539">
        <v>87</v>
      </c>
      <c r="I67" s="710">
        <v>8</v>
      </c>
      <c r="J67" s="711">
        <f>'qualif &amp; non conc'!B69</f>
        <v>89</v>
      </c>
      <c r="K67" s="709">
        <f t="shared" si="1"/>
        <v>11.125</v>
      </c>
      <c r="L67" s="710">
        <v>1</v>
      </c>
      <c r="M67" s="711">
        <f>'qualif &amp; non conc'!F69</f>
        <v>1</v>
      </c>
      <c r="N67" s="709">
        <f t="shared" si="2"/>
        <v>1</v>
      </c>
    </row>
    <row r="68" spans="1:16" ht="12" customHeight="1" x14ac:dyDescent="0.2">
      <c r="A68" s="956"/>
      <c r="B68" s="957"/>
      <c r="C68" s="957"/>
      <c r="D68" s="958"/>
      <c r="E68" s="957"/>
      <c r="F68" s="957"/>
      <c r="G68" s="958"/>
      <c r="H68" s="939">
        <v>90</v>
      </c>
      <c r="I68" s="959"/>
      <c r="J68" s="711">
        <f>'qualif &amp; non conc'!B70</f>
        <v>10</v>
      </c>
      <c r="K68" s="709" t="e">
        <f>J68/I68</f>
        <v>#DIV/0!</v>
      </c>
      <c r="L68" s="959">
        <v>1</v>
      </c>
      <c r="M68" s="711">
        <f>'qualif &amp; non conc'!F70</f>
        <v>0</v>
      </c>
      <c r="N68" s="709">
        <f t="shared" ref="N68:N70" si="5">M68/L68</f>
        <v>0</v>
      </c>
    </row>
    <row r="69" spans="1:16" ht="12" customHeight="1" x14ac:dyDescent="0.2">
      <c r="A69" s="956"/>
      <c r="B69" s="957"/>
      <c r="C69" s="957"/>
      <c r="D69" s="958"/>
      <c r="E69" s="957"/>
      <c r="F69" s="957"/>
      <c r="G69" s="958"/>
      <c r="H69" s="939">
        <v>91</v>
      </c>
      <c r="I69" s="959">
        <v>5</v>
      </c>
      <c r="J69" s="711">
        <f>'qualif &amp; non conc'!B71</f>
        <v>28</v>
      </c>
      <c r="K69" s="709">
        <f t="shared" si="1"/>
        <v>5.6</v>
      </c>
      <c r="L69" s="959">
        <v>1</v>
      </c>
      <c r="M69" s="711">
        <f>'qualif &amp; non conc'!F71</f>
        <v>1</v>
      </c>
      <c r="N69" s="709">
        <f t="shared" si="5"/>
        <v>1</v>
      </c>
    </row>
    <row r="70" spans="1:16" ht="12" customHeight="1" x14ac:dyDescent="0.2">
      <c r="A70" s="956"/>
      <c r="B70" s="957"/>
      <c r="C70" s="957"/>
      <c r="D70" s="958"/>
      <c r="E70" s="957"/>
      <c r="F70" s="957"/>
      <c r="G70" s="958"/>
      <c r="H70" s="939">
        <v>92</v>
      </c>
      <c r="I70" s="959">
        <v>2</v>
      </c>
      <c r="J70" s="711">
        <f>'qualif &amp; non conc'!B72</f>
        <v>10</v>
      </c>
      <c r="K70" s="709">
        <f t="shared" si="1"/>
        <v>5</v>
      </c>
      <c r="L70" s="959">
        <v>1</v>
      </c>
      <c r="M70" s="711">
        <f>'qualif &amp; non conc'!F72</f>
        <v>0</v>
      </c>
      <c r="N70" s="709">
        <f t="shared" si="5"/>
        <v>0</v>
      </c>
    </row>
    <row r="71" spans="1:16" ht="12" customHeight="1" x14ac:dyDescent="0.2">
      <c r="A71" s="718" t="s">
        <v>8</v>
      </c>
      <c r="B71" s="719">
        <v>1920</v>
      </c>
      <c r="C71" s="719">
        <f>C13+C39+C63+C67</f>
        <v>866</v>
      </c>
      <c r="D71" s="720">
        <f t="shared" si="4"/>
        <v>0.54895833333333333</v>
      </c>
      <c r="E71" s="719">
        <v>8937</v>
      </c>
      <c r="F71" s="719">
        <f>F13+F39+F63+F67</f>
        <v>2600</v>
      </c>
      <c r="G71" s="720">
        <f t="shared" si="0"/>
        <v>0.70907463354593259</v>
      </c>
      <c r="H71" s="541" t="s">
        <v>386</v>
      </c>
      <c r="I71" s="715">
        <f>SUM(I65:I70)</f>
        <v>38</v>
      </c>
      <c r="J71" s="715">
        <f>SUM(J65:J70)</f>
        <v>248</v>
      </c>
      <c r="K71" s="716">
        <f>J71/I71</f>
        <v>6.5263157894736841</v>
      </c>
      <c r="L71" s="715">
        <f>SUM(L65:L70)</f>
        <v>17</v>
      </c>
      <c r="M71" s="715">
        <f>SUM(M65:M70)</f>
        <v>2</v>
      </c>
      <c r="N71" s="716">
        <f>M71/L71</f>
        <v>0.11764705882352941</v>
      </c>
    </row>
    <row r="72" spans="1:16" s="726" customFormat="1" ht="12" customHeight="1" x14ac:dyDescent="0.2">
      <c r="A72" s="721"/>
      <c r="B72" s="722"/>
      <c r="C72" s="722"/>
      <c r="D72" s="723"/>
      <c r="E72" s="722"/>
      <c r="F72" s="722"/>
      <c r="G72" s="723"/>
      <c r="H72" s="718" t="s">
        <v>8</v>
      </c>
      <c r="I72" s="724">
        <f>I14+I40+I64+I71</f>
        <v>1106</v>
      </c>
      <c r="J72" s="724">
        <f>J14+J40+J64+J71</f>
        <v>7765</v>
      </c>
      <c r="K72" s="725">
        <f>J72/I72</f>
        <v>7.0207956600361667</v>
      </c>
      <c r="L72" s="724">
        <f>L14+L40+L64+L71</f>
        <v>622</v>
      </c>
      <c r="M72" s="724">
        <f>M14+M40+M64+M71</f>
        <v>442</v>
      </c>
      <c r="N72" s="725">
        <f>M72/L72</f>
        <v>0.71061093247588425</v>
      </c>
      <c r="O72" s="15"/>
      <c r="P72" s="15"/>
    </row>
    <row r="73" spans="1:16" x14ac:dyDescent="0.2">
      <c r="A73" s="188" t="s">
        <v>142</v>
      </c>
      <c r="H73" s="352" t="str">
        <f>"* Il s'agit des postes publiés en "&amp;ANNEE&amp;", non compris les postes PR de l'article 51 et agrégations."</f>
        <v>* Il s'agit des postes publiés en 2021, non compris les postes PR de l'article 51 et agrégations.</v>
      </c>
      <c r="I73" s="727"/>
      <c r="J73" s="727"/>
      <c r="K73" s="728"/>
      <c r="L73" s="727"/>
      <c r="M73" s="727"/>
      <c r="N73" s="728"/>
    </row>
    <row r="74" spans="1:16" ht="26.45" customHeight="1" x14ac:dyDescent="0.2">
      <c r="A74" s="188"/>
      <c r="H74" s="1117" t="str">
        <f>'fiche technique'!B5 &amp;"         
Remarque : La table des sections du CNU est en page 29."</f>
        <v>Source: MESRI-DGRH A1-1, ANTARES, campagne qualification 2021, données au 15/11/2021         
Remarque : La table des sections du CNU est en page 29.</v>
      </c>
      <c r="I74" s="1117"/>
      <c r="J74" s="1117"/>
      <c r="K74" s="1117"/>
      <c r="L74" s="1117"/>
      <c r="M74" s="1117"/>
      <c r="N74" s="1117"/>
    </row>
    <row r="75" spans="1:16" x14ac:dyDescent="0.2">
      <c r="A75" s="125" t="s">
        <v>143</v>
      </c>
    </row>
    <row r="76" spans="1:16" x14ac:dyDescent="0.2">
      <c r="A76" s="125"/>
    </row>
    <row r="77" spans="1:16" x14ac:dyDescent="0.2">
      <c r="A77" s="125"/>
    </row>
    <row r="78" spans="1:16" x14ac:dyDescent="0.2">
      <c r="A78" s="125" t="s">
        <v>144</v>
      </c>
      <c r="I78" s="192"/>
    </row>
    <row r="79" spans="1:16" ht="15.75" x14ac:dyDescent="0.25">
      <c r="A79" s="1118" t="s">
        <v>145</v>
      </c>
      <c r="B79" s="1118"/>
      <c r="C79" s="1118"/>
      <c r="D79" s="1118"/>
      <c r="E79" s="1118"/>
      <c r="F79" s="1118"/>
      <c r="G79" s="1118"/>
      <c r="I79" s="192"/>
    </row>
    <row r="80" spans="1:16" ht="15.75" x14ac:dyDescent="0.25">
      <c r="A80" s="193" t="s">
        <v>146</v>
      </c>
      <c r="B80" s="193"/>
      <c r="C80" s="193"/>
      <c r="D80" s="193"/>
      <c r="E80" s="193"/>
      <c r="F80" s="191"/>
      <c r="G80" s="191"/>
      <c r="I80" s="192"/>
    </row>
    <row r="82" spans="1:4" x14ac:dyDescent="0.2">
      <c r="B82" s="25" t="s">
        <v>7</v>
      </c>
      <c r="C82" s="25" t="s">
        <v>6</v>
      </c>
    </row>
    <row r="83" spans="1:4" x14ac:dyDescent="0.2">
      <c r="A83" s="25" t="s">
        <v>147</v>
      </c>
      <c r="B83" s="15">
        <v>574</v>
      </c>
      <c r="C83" s="15">
        <v>1234</v>
      </c>
    </row>
    <row r="84" spans="1:4" x14ac:dyDescent="0.2">
      <c r="A84" s="25" t="s">
        <v>148</v>
      </c>
      <c r="B84" s="15">
        <v>120</v>
      </c>
      <c r="C84" s="15">
        <v>464</v>
      </c>
    </row>
    <row r="85" spans="1:4" x14ac:dyDescent="0.2">
      <c r="A85" s="25" t="s">
        <v>149</v>
      </c>
      <c r="B85" s="15">
        <v>13</v>
      </c>
      <c r="C85" s="15">
        <v>115</v>
      </c>
    </row>
    <row r="86" spans="1:4" x14ac:dyDescent="0.2">
      <c r="A86" s="25" t="s">
        <v>150</v>
      </c>
      <c r="B86" s="15">
        <v>1</v>
      </c>
      <c r="C86" s="15">
        <v>15</v>
      </c>
    </row>
    <row r="87" spans="1:4" x14ac:dyDescent="0.2">
      <c r="A87" s="25" t="s">
        <v>151</v>
      </c>
      <c r="C87" s="15">
        <v>5</v>
      </c>
    </row>
    <row r="88" spans="1:4" x14ac:dyDescent="0.2">
      <c r="B88" s="15">
        <f>B83+(B84*2)+(B85*3)+(B86*4)+(B87*5)</f>
        <v>857</v>
      </c>
      <c r="C88" s="15">
        <f>C83+(C84*2)+(C85*3)+(C86*4)+(C87*5)</f>
        <v>2592</v>
      </c>
      <c r="D88" s="15">
        <f>B88+C88</f>
        <v>3449</v>
      </c>
    </row>
    <row r="89" spans="1:4" x14ac:dyDescent="0.2">
      <c r="B89" s="15">
        <f>B83+B84+B85+B86</f>
        <v>708</v>
      </c>
      <c r="C89" s="15">
        <f>C83+C84+C85+C86+C87</f>
        <v>1833</v>
      </c>
    </row>
    <row r="91" spans="1:4" x14ac:dyDescent="0.2">
      <c r="A91" s="25" t="s">
        <v>152</v>
      </c>
      <c r="B91" s="15">
        <v>1</v>
      </c>
      <c r="C91" s="15">
        <v>1</v>
      </c>
    </row>
    <row r="92" spans="1:4" x14ac:dyDescent="0.2">
      <c r="A92" s="25" t="s">
        <v>153</v>
      </c>
      <c r="B92" s="15">
        <v>1</v>
      </c>
      <c r="C92" s="15">
        <v>1</v>
      </c>
    </row>
    <row r="93" spans="1:4" x14ac:dyDescent="0.2">
      <c r="A93" s="25" t="s">
        <v>154</v>
      </c>
      <c r="B93" s="15">
        <v>3</v>
      </c>
      <c r="C93" s="15">
        <v>3</v>
      </c>
    </row>
    <row r="96" spans="1:4" x14ac:dyDescent="0.2">
      <c r="B96" s="15">
        <f>B88+1+2+6</f>
        <v>866</v>
      </c>
      <c r="C96" s="15">
        <f>C88+8</f>
        <v>2600</v>
      </c>
    </row>
    <row r="97" spans="2:4" x14ac:dyDescent="0.2">
      <c r="B97" s="15">
        <f>B89+B91+B92+B93</f>
        <v>713</v>
      </c>
      <c r="C97" s="15">
        <f>C89+5</f>
        <v>1838</v>
      </c>
      <c r="D97" s="15">
        <f>B89+C89+5</f>
        <v>2546</v>
      </c>
    </row>
    <row r="156" spans="1:1" x14ac:dyDescent="0.2">
      <c r="A156" s="47" t="s">
        <v>16</v>
      </c>
    </row>
    <row r="157" spans="1:1" x14ac:dyDescent="0.2">
      <c r="A157" s="25" t="s">
        <v>17</v>
      </c>
    </row>
  </sheetData>
  <sheetProtection selectLockedCells="1" selectUnlockedCells="1"/>
  <mergeCells count="10">
    <mergeCell ref="H74:N74"/>
    <mergeCell ref="A79:G79"/>
    <mergeCell ref="A3:G3"/>
    <mergeCell ref="H3:N3"/>
    <mergeCell ref="A4:G4"/>
    <mergeCell ref="H4:N4"/>
    <mergeCell ref="A5:A6"/>
    <mergeCell ref="B5:D5"/>
    <mergeCell ref="I6:K6"/>
    <mergeCell ref="L6:N6"/>
  </mergeCells>
  <conditionalFormatting sqref="I8:N72">
    <cfRule type="containsErrors" dxfId="1" priority="1">
      <formula>ISERROR(I8)</formula>
    </cfRule>
  </conditionalFormatting>
  <printOptions horizontalCentered="1"/>
  <pageMargins left="0.39370078740157483" right="0.31496062992125984" top="0.39370078740157483" bottom="0.39370078740157483" header="0.51181102362204722" footer="0.19685039370078741"/>
  <pageSetup paperSize="9" scale="80" firstPageNumber="0" orientation="portrait" r:id="rId1"/>
  <headerFooter alignWithMargins="0">
    <oddFooter>&amp;CPage &amp;P</oddFooter>
  </headerFooter>
  <ignoredErrors>
    <ignoredError sqref="H8 H40:I40 H14:I14 H9:H11 H38 H72 H47:H51 H56:H58 H52:H55 M52:M55 H65:H67 J8:K8 H12:H13 J12:K13 J9:K11 M8:N8 M12:N13 M9:M11 H15:H18 J15:K15 H19:H32 K19:K32 M15:N18 M19:M32 H41:H46 J41:K46 J47:K51 J56:K58 J52:J55 H59:H63 J59:K63 M41:N46 M47:M51 M56:M58 M59:N63 H64:K64 M64:N64 H33:H37 K33:K37 H39 K39:M39 K38 M33:M37 M38 J65:K67 M65:N67 K16:K18 K40:N40 K14:N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Normal="100" workbookViewId="0">
      <selection activeCell="K11" sqref="K11"/>
    </sheetView>
  </sheetViews>
  <sheetFormatPr baseColWidth="10" defaultColWidth="12" defaultRowHeight="12.75" x14ac:dyDescent="0.2"/>
  <cols>
    <col min="1" max="1" width="15.1640625" style="354" customWidth="1"/>
    <col min="2" max="5" width="12" style="354"/>
    <col min="6" max="6" width="11.5" style="354" customWidth="1"/>
    <col min="7" max="7" width="8.6640625" style="354" customWidth="1"/>
    <col min="8" max="8" width="9" style="354" customWidth="1"/>
    <col min="9" max="9" width="8.83203125" style="502" customWidth="1"/>
    <col min="10" max="10" width="3.83203125" style="354" customWidth="1"/>
    <col min="11" max="11" width="8.6640625" style="354" customWidth="1"/>
    <col min="12" max="12" width="9" style="354" customWidth="1"/>
    <col min="13" max="13" width="8.83203125" style="502" customWidth="1"/>
    <col min="14" max="14" width="4.6640625" style="354" customWidth="1"/>
    <col min="15" max="16" width="9.5" style="354" customWidth="1"/>
    <col min="17" max="17" width="8.83203125" style="502" customWidth="1"/>
    <col min="18" max="19" width="3.5" style="354" customWidth="1"/>
    <col min="20" max="20" width="8.6640625" style="354" bestFit="1" customWidth="1"/>
    <col min="21" max="21" width="9" style="354" bestFit="1" customWidth="1"/>
    <col min="22" max="22" width="5" style="354" customWidth="1"/>
    <col min="23" max="23" width="8.6640625" style="354" bestFit="1" customWidth="1"/>
    <col min="24" max="24" width="9" style="354" bestFit="1" customWidth="1"/>
    <col min="25" max="25" width="2.83203125" style="354" customWidth="1"/>
    <col min="26" max="26" width="8.6640625" style="354" bestFit="1" customWidth="1"/>
    <col min="27" max="27" width="9" style="354" customWidth="1"/>
    <col min="28" max="28" width="7.6640625" style="354" bestFit="1" customWidth="1"/>
    <col min="29" max="29" width="9.83203125" style="354" customWidth="1"/>
    <col min="30" max="16384" width="12" style="354"/>
  </cols>
  <sheetData>
    <row r="1" spans="1:31" x14ac:dyDescent="0.2">
      <c r="A1" s="353" t="s">
        <v>0</v>
      </c>
      <c r="AB1" s="355"/>
      <c r="AC1" s="355"/>
    </row>
    <row r="3" spans="1:31" ht="33.75" customHeight="1" x14ac:dyDescent="0.2">
      <c r="A3" s="1162" t="s">
        <v>422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X3" s="1162"/>
      <c r="Y3" s="1162"/>
      <c r="Z3" s="1162"/>
      <c r="AA3" s="1162"/>
      <c r="AB3" s="1162"/>
      <c r="AC3" s="806"/>
    </row>
    <row r="5" spans="1:31" ht="13.5" thickBot="1" x14ac:dyDescent="0.25">
      <c r="AB5" s="208" t="s">
        <v>338</v>
      </c>
      <c r="AC5" s="702"/>
    </row>
    <row r="6" spans="1:31" ht="13.5" thickBot="1" x14ac:dyDescent="0.25">
      <c r="G6" s="1163" t="s">
        <v>241</v>
      </c>
      <c r="H6" s="1164"/>
      <c r="I6" s="1164"/>
      <c r="J6" s="1164"/>
      <c r="K6" s="1164"/>
      <c r="L6" s="1164"/>
      <c r="M6" s="1164"/>
      <c r="N6" s="1164"/>
      <c r="O6" s="1164"/>
      <c r="P6" s="1164"/>
      <c r="Q6" s="1165"/>
      <c r="R6" s="356"/>
      <c r="T6" s="1163" t="str">
        <f>"Effectifs des recrutés entre "&amp;ANNEE-4&amp;" et "&amp;ANNEE</f>
        <v>Effectifs des recrutés entre 2017 et 2021</v>
      </c>
      <c r="U6" s="1164"/>
      <c r="V6" s="1164"/>
      <c r="W6" s="1164"/>
      <c r="X6" s="1164"/>
      <c r="Y6" s="1164"/>
      <c r="Z6" s="1164"/>
      <c r="AA6" s="1164"/>
      <c r="AB6" s="1165"/>
      <c r="AC6" s="356"/>
    </row>
    <row r="7" spans="1:31" ht="35.25" customHeight="1" thickBot="1" x14ac:dyDescent="0.25">
      <c r="B7" s="1166" t="s">
        <v>214</v>
      </c>
      <c r="C7" s="1167"/>
      <c r="D7" s="1167"/>
      <c r="E7" s="1167"/>
      <c r="F7" s="1168"/>
      <c r="G7" s="1130" t="s">
        <v>317</v>
      </c>
      <c r="H7" s="1169"/>
      <c r="I7" s="1170"/>
      <c r="K7" s="1130" t="s">
        <v>240</v>
      </c>
      <c r="L7" s="1169"/>
      <c r="M7" s="1170"/>
      <c r="O7" s="1171" t="s">
        <v>9</v>
      </c>
      <c r="P7" s="1172"/>
      <c r="Q7" s="1173"/>
      <c r="R7" s="357"/>
      <c r="T7" s="1174" t="s">
        <v>317</v>
      </c>
      <c r="U7" s="1175"/>
      <c r="V7" s="358"/>
      <c r="W7" s="1174" t="s">
        <v>240</v>
      </c>
      <c r="X7" s="1175"/>
      <c r="Z7" s="1130" t="s">
        <v>9</v>
      </c>
      <c r="AA7" s="1169"/>
      <c r="AB7" s="1170"/>
      <c r="AC7" s="357"/>
    </row>
    <row r="8" spans="1:31" ht="51" x14ac:dyDescent="0.2">
      <c r="A8" s="359" t="s">
        <v>242</v>
      </c>
      <c r="B8" s="729" t="s">
        <v>335</v>
      </c>
      <c r="C8" s="729" t="s">
        <v>348</v>
      </c>
      <c r="D8" s="729" t="s">
        <v>359</v>
      </c>
      <c r="E8" s="360" t="s">
        <v>391</v>
      </c>
      <c r="F8" s="360" t="s">
        <v>459</v>
      </c>
      <c r="G8" s="361" t="s">
        <v>27</v>
      </c>
      <c r="H8" s="362" t="s">
        <v>28</v>
      </c>
      <c r="I8" s="511" t="s">
        <v>199</v>
      </c>
      <c r="J8" s="364"/>
      <c r="K8" s="361" t="s">
        <v>27</v>
      </c>
      <c r="L8" s="362" t="s">
        <v>28</v>
      </c>
      <c r="M8" s="511" t="s">
        <v>199</v>
      </c>
      <c r="O8" s="361" t="s">
        <v>27</v>
      </c>
      <c r="P8" s="362" t="s">
        <v>28</v>
      </c>
      <c r="Q8" s="503" t="s">
        <v>199</v>
      </c>
      <c r="R8" s="364"/>
      <c r="T8" s="361" t="s">
        <v>27</v>
      </c>
      <c r="U8" s="363" t="s">
        <v>28</v>
      </c>
      <c r="V8" s="364"/>
      <c r="W8" s="361" t="s">
        <v>27</v>
      </c>
      <c r="X8" s="363" t="s">
        <v>28</v>
      </c>
      <c r="Z8" s="365" t="s">
        <v>27</v>
      </c>
      <c r="AA8" s="730" t="s">
        <v>28</v>
      </c>
      <c r="AB8" s="731" t="s">
        <v>9</v>
      </c>
      <c r="AC8" s="357"/>
    </row>
    <row r="9" spans="1:31" ht="15" customHeight="1" x14ac:dyDescent="0.2">
      <c r="A9" s="366" t="s">
        <v>12</v>
      </c>
      <c r="B9" s="367" t="s">
        <v>243</v>
      </c>
      <c r="C9" s="368" t="s">
        <v>243</v>
      </c>
      <c r="D9" s="368" t="s">
        <v>243</v>
      </c>
      <c r="E9" s="368" t="s">
        <v>243</v>
      </c>
      <c r="F9" s="369" t="s">
        <v>243</v>
      </c>
      <c r="G9" s="370">
        <v>225</v>
      </c>
      <c r="H9" s="371">
        <v>388</v>
      </c>
      <c r="I9" s="504">
        <f>(H9+G9)/($G$42+$H$42)</f>
        <v>0.38970120788302609</v>
      </c>
      <c r="J9" s="372"/>
      <c r="K9" s="370">
        <v>846</v>
      </c>
      <c r="L9" s="371">
        <v>1043</v>
      </c>
      <c r="M9" s="504">
        <f>(L9+K9)/($K$42+$L$42)</f>
        <v>0.33810631823876858</v>
      </c>
      <c r="N9" s="373"/>
      <c r="O9" s="370">
        <v>1068</v>
      </c>
      <c r="P9" s="466">
        <v>1424</v>
      </c>
      <c r="Q9" s="504">
        <f>(P9+O9)/($O$42+$P$42)</f>
        <v>0.3493621197252208</v>
      </c>
      <c r="R9" s="375"/>
      <c r="S9" s="373"/>
      <c r="T9" s="370"/>
      <c r="U9" s="376"/>
      <c r="V9" s="377"/>
      <c r="W9" s="370"/>
      <c r="X9" s="376"/>
      <c r="Y9" s="373"/>
      <c r="Z9" s="370"/>
      <c r="AA9" s="374"/>
      <c r="AB9" s="378"/>
      <c r="AC9" s="807"/>
      <c r="AD9" s="847"/>
      <c r="AE9" s="847"/>
    </row>
    <row r="10" spans="1:31" ht="15" customHeight="1" x14ac:dyDescent="0.2">
      <c r="A10" s="733" t="s">
        <v>244</v>
      </c>
      <c r="B10" s="734" t="s">
        <v>243</v>
      </c>
      <c r="C10" s="735" t="s">
        <v>243</v>
      </c>
      <c r="D10" s="735" t="s">
        <v>243</v>
      </c>
      <c r="E10" s="735" t="s">
        <v>243</v>
      </c>
      <c r="F10" s="736" t="s">
        <v>245</v>
      </c>
      <c r="G10" s="737">
        <v>18</v>
      </c>
      <c r="H10" s="738">
        <v>23</v>
      </c>
      <c r="I10" s="739">
        <f>(H10+G10)/($G$42+$H$42)</f>
        <v>2.6064844246662427E-2</v>
      </c>
      <c r="J10" s="372"/>
      <c r="K10" s="737">
        <v>33</v>
      </c>
      <c r="L10" s="738">
        <v>35</v>
      </c>
      <c r="M10" s="739">
        <f t="shared" ref="M10:M40" si="0">(L10+K10)/($K$42+$L$42)</f>
        <v>1.2171111508859854E-2</v>
      </c>
      <c r="N10" s="373"/>
      <c r="O10" s="737">
        <v>51</v>
      </c>
      <c r="P10" s="740">
        <v>57</v>
      </c>
      <c r="Q10" s="739">
        <f t="shared" ref="Q10:Q40" si="1">(P10+O10)/($O$42+$P$42)</f>
        <v>1.514089443431936E-2</v>
      </c>
      <c r="R10" s="375"/>
      <c r="S10" s="373"/>
      <c r="T10" s="737">
        <v>6</v>
      </c>
      <c r="U10" s="741">
        <v>8</v>
      </c>
      <c r="V10" s="377"/>
      <c r="W10" s="737">
        <v>9</v>
      </c>
      <c r="X10" s="741">
        <v>7</v>
      </c>
      <c r="Y10" s="373"/>
      <c r="Z10" s="737">
        <v>15</v>
      </c>
      <c r="AA10" s="740">
        <v>15</v>
      </c>
      <c r="AB10" s="742">
        <f t="shared" ref="AB10:AB40" si="2">Z10+AA10</f>
        <v>30</v>
      </c>
      <c r="AC10" s="807"/>
      <c r="AD10" s="847"/>
      <c r="AE10" s="847"/>
    </row>
    <row r="11" spans="1:31" ht="15" customHeight="1" x14ac:dyDescent="0.2">
      <c r="A11" s="733" t="s">
        <v>200</v>
      </c>
      <c r="B11" s="734" t="s">
        <v>243</v>
      </c>
      <c r="C11" s="735" t="s">
        <v>243</v>
      </c>
      <c r="D11" s="735" t="s">
        <v>243</v>
      </c>
      <c r="E11" s="735" t="s">
        <v>245</v>
      </c>
      <c r="F11" s="736" t="s">
        <v>243</v>
      </c>
      <c r="G11" s="737">
        <v>21</v>
      </c>
      <c r="H11" s="738">
        <v>33</v>
      </c>
      <c r="I11" s="739">
        <f t="shared" ref="I11:I42" si="3">(H11+G11)/($G$42+$H$42)</f>
        <v>3.4329307056579786E-2</v>
      </c>
      <c r="J11" s="372"/>
      <c r="K11" s="737">
        <v>45</v>
      </c>
      <c r="L11" s="738">
        <v>40</v>
      </c>
      <c r="M11" s="739">
        <f t="shared" si="0"/>
        <v>1.5213889386074816E-2</v>
      </c>
      <c r="N11" s="373"/>
      <c r="O11" s="737">
        <v>66</v>
      </c>
      <c r="P11" s="740">
        <v>73</v>
      </c>
      <c r="Q11" s="739">
        <f>(P11+O11)/($O$42+$P$42)</f>
        <v>1.9486891910836954E-2</v>
      </c>
      <c r="R11" s="375"/>
      <c r="S11" s="373"/>
      <c r="T11" s="737">
        <v>10</v>
      </c>
      <c r="U11" s="741">
        <v>15</v>
      </c>
      <c r="V11" s="377"/>
      <c r="W11" s="737">
        <v>2</v>
      </c>
      <c r="X11" s="741">
        <v>10</v>
      </c>
      <c r="Y11" s="373"/>
      <c r="Z11" s="737">
        <v>12</v>
      </c>
      <c r="AA11" s="740">
        <v>25</v>
      </c>
      <c r="AB11" s="742">
        <f t="shared" si="2"/>
        <v>37</v>
      </c>
      <c r="AC11" s="807"/>
    </row>
    <row r="12" spans="1:31" ht="15" customHeight="1" x14ac:dyDescent="0.2">
      <c r="A12" s="733" t="s">
        <v>246</v>
      </c>
      <c r="B12" s="734" t="s">
        <v>243</v>
      </c>
      <c r="C12" s="735" t="s">
        <v>243</v>
      </c>
      <c r="D12" s="735" t="s">
        <v>243</v>
      </c>
      <c r="E12" s="735" t="s">
        <v>245</v>
      </c>
      <c r="F12" s="736" t="s">
        <v>245</v>
      </c>
      <c r="G12" s="737">
        <v>5</v>
      </c>
      <c r="H12" s="738">
        <v>5</v>
      </c>
      <c r="I12" s="739">
        <f t="shared" si="3"/>
        <v>6.3572790845518121E-3</v>
      </c>
      <c r="J12" s="372"/>
      <c r="K12" s="737">
        <v>8</v>
      </c>
      <c r="L12" s="738">
        <v>8</v>
      </c>
      <c r="M12" s="739">
        <f t="shared" si="0"/>
        <v>2.8637909432611421E-3</v>
      </c>
      <c r="N12" s="373"/>
      <c r="O12" s="737">
        <v>13</v>
      </c>
      <c r="P12" s="740">
        <v>13</v>
      </c>
      <c r="Q12" s="739">
        <f t="shared" si="1"/>
        <v>3.6450301415954017E-3</v>
      </c>
      <c r="R12" s="375"/>
      <c r="S12" s="373"/>
      <c r="T12" s="737">
        <v>2</v>
      </c>
      <c r="U12" s="741"/>
      <c r="V12" s="377"/>
      <c r="W12" s="737">
        <v>2</v>
      </c>
      <c r="X12" s="741">
        <v>1</v>
      </c>
      <c r="Y12" s="373"/>
      <c r="Z12" s="737">
        <v>4</v>
      </c>
      <c r="AA12" s="740">
        <v>1</v>
      </c>
      <c r="AB12" s="742">
        <f t="shared" si="2"/>
        <v>5</v>
      </c>
      <c r="AC12" s="807"/>
    </row>
    <row r="13" spans="1:31" ht="15" customHeight="1" x14ac:dyDescent="0.2">
      <c r="A13" s="733" t="s">
        <v>201</v>
      </c>
      <c r="B13" s="734" t="s">
        <v>243</v>
      </c>
      <c r="C13" s="735" t="s">
        <v>243</v>
      </c>
      <c r="D13" s="735" t="s">
        <v>245</v>
      </c>
      <c r="E13" s="735" t="s">
        <v>243</v>
      </c>
      <c r="F13" s="736" t="s">
        <v>243</v>
      </c>
      <c r="G13" s="737">
        <v>25</v>
      </c>
      <c r="H13" s="738">
        <v>54</v>
      </c>
      <c r="I13" s="739">
        <f t="shared" si="3"/>
        <v>5.0222504767959315E-2</v>
      </c>
      <c r="J13" s="372"/>
      <c r="K13" s="737">
        <v>40</v>
      </c>
      <c r="L13" s="738">
        <v>57</v>
      </c>
      <c r="M13" s="739">
        <f t="shared" si="0"/>
        <v>1.7361732593520671E-2</v>
      </c>
      <c r="N13" s="373"/>
      <c r="O13" s="737">
        <v>65</v>
      </c>
      <c r="P13" s="740">
        <v>109</v>
      </c>
      <c r="Q13" s="739">
        <f t="shared" si="1"/>
        <v>2.4393663255292304E-2</v>
      </c>
      <c r="R13" s="375"/>
      <c r="S13" s="373"/>
      <c r="T13" s="737">
        <v>12</v>
      </c>
      <c r="U13" s="741">
        <v>29</v>
      </c>
      <c r="V13" s="377"/>
      <c r="W13" s="737">
        <v>8</v>
      </c>
      <c r="X13" s="741">
        <v>8</v>
      </c>
      <c r="Y13" s="373"/>
      <c r="Z13" s="737">
        <v>20</v>
      </c>
      <c r="AA13" s="740">
        <v>37</v>
      </c>
      <c r="AB13" s="742">
        <f t="shared" si="2"/>
        <v>57</v>
      </c>
      <c r="AC13" s="807"/>
    </row>
    <row r="14" spans="1:31" ht="15" customHeight="1" x14ac:dyDescent="0.2">
      <c r="A14" s="733" t="s">
        <v>247</v>
      </c>
      <c r="B14" s="734" t="s">
        <v>243</v>
      </c>
      <c r="C14" s="735" t="s">
        <v>243</v>
      </c>
      <c r="D14" s="735" t="s">
        <v>245</v>
      </c>
      <c r="E14" s="735" t="s">
        <v>243</v>
      </c>
      <c r="F14" s="736" t="s">
        <v>245</v>
      </c>
      <c r="G14" s="737">
        <v>1</v>
      </c>
      <c r="H14" s="738">
        <v>4</v>
      </c>
      <c r="I14" s="739">
        <f t="shared" si="3"/>
        <v>3.1786395422759061E-3</v>
      </c>
      <c r="J14" s="372"/>
      <c r="K14" s="737">
        <v>6</v>
      </c>
      <c r="L14" s="738">
        <v>11</v>
      </c>
      <c r="M14" s="739">
        <f t="shared" si="0"/>
        <v>3.0427778772149634E-3</v>
      </c>
      <c r="N14" s="373"/>
      <c r="O14" s="737">
        <v>7</v>
      </c>
      <c r="P14" s="740">
        <v>15</v>
      </c>
      <c r="Q14" s="739">
        <f t="shared" si="1"/>
        <v>3.0842562736576474E-3</v>
      </c>
      <c r="R14" s="375"/>
      <c r="S14" s="373"/>
      <c r="T14" s="737"/>
      <c r="U14" s="741"/>
      <c r="V14" s="377"/>
      <c r="W14" s="737"/>
      <c r="X14" s="741">
        <v>2</v>
      </c>
      <c r="Y14" s="373"/>
      <c r="Z14" s="737"/>
      <c r="AA14" s="740">
        <v>2</v>
      </c>
      <c r="AB14" s="742">
        <f t="shared" si="2"/>
        <v>2</v>
      </c>
      <c r="AC14" s="807"/>
    </row>
    <row r="15" spans="1:31" ht="15" customHeight="1" x14ac:dyDescent="0.2">
      <c r="A15" s="733" t="s">
        <v>202</v>
      </c>
      <c r="B15" s="734" t="s">
        <v>243</v>
      </c>
      <c r="C15" s="735" t="s">
        <v>243</v>
      </c>
      <c r="D15" s="735" t="s">
        <v>245</v>
      </c>
      <c r="E15" s="735" t="s">
        <v>245</v>
      </c>
      <c r="F15" s="736" t="s">
        <v>243</v>
      </c>
      <c r="G15" s="737">
        <v>3</v>
      </c>
      <c r="H15" s="738">
        <v>8</v>
      </c>
      <c r="I15" s="739">
        <f t="shared" si="3"/>
        <v>6.993006993006993E-3</v>
      </c>
      <c r="J15" s="372"/>
      <c r="K15" s="737">
        <v>15</v>
      </c>
      <c r="L15" s="738">
        <v>20</v>
      </c>
      <c r="M15" s="739">
        <f t="shared" si="0"/>
        <v>6.2645426883837481E-3</v>
      </c>
      <c r="N15" s="373"/>
      <c r="O15" s="737">
        <v>18</v>
      </c>
      <c r="P15" s="740">
        <v>28</v>
      </c>
      <c r="Q15" s="739">
        <f t="shared" si="1"/>
        <v>6.4488994812841724E-3</v>
      </c>
      <c r="R15" s="375"/>
      <c r="S15" s="373"/>
      <c r="T15" s="737"/>
      <c r="U15" s="741">
        <v>3</v>
      </c>
      <c r="V15" s="377"/>
      <c r="W15" s="737">
        <v>3</v>
      </c>
      <c r="X15" s="741">
        <v>3</v>
      </c>
      <c r="Y15" s="373"/>
      <c r="Z15" s="737">
        <v>3</v>
      </c>
      <c r="AA15" s="740">
        <v>6</v>
      </c>
      <c r="AB15" s="742">
        <f t="shared" si="2"/>
        <v>9</v>
      </c>
      <c r="AC15" s="807"/>
    </row>
    <row r="16" spans="1:31" ht="15" customHeight="1" x14ac:dyDescent="0.2">
      <c r="A16" s="733" t="s">
        <v>248</v>
      </c>
      <c r="B16" s="734" t="s">
        <v>243</v>
      </c>
      <c r="C16" s="735" t="s">
        <v>243</v>
      </c>
      <c r="D16" s="735" t="s">
        <v>245</v>
      </c>
      <c r="E16" s="735" t="s">
        <v>245</v>
      </c>
      <c r="F16" s="736" t="s">
        <v>245</v>
      </c>
      <c r="G16" s="737">
        <v>1</v>
      </c>
      <c r="H16" s="738">
        <v>4</v>
      </c>
      <c r="I16" s="739">
        <f t="shared" si="3"/>
        <v>3.1786395422759061E-3</v>
      </c>
      <c r="J16" s="372"/>
      <c r="K16" s="737">
        <v>12</v>
      </c>
      <c r="L16" s="738">
        <v>10</v>
      </c>
      <c r="M16" s="739">
        <f t="shared" si="0"/>
        <v>3.9377125469840703E-3</v>
      </c>
      <c r="N16" s="373"/>
      <c r="O16" s="737">
        <v>13</v>
      </c>
      <c r="P16" s="740">
        <v>13</v>
      </c>
      <c r="Q16" s="739">
        <f t="shared" si="1"/>
        <v>3.6450301415954017E-3</v>
      </c>
      <c r="R16" s="375"/>
      <c r="S16" s="373"/>
      <c r="T16" s="737"/>
      <c r="U16" s="741"/>
      <c r="V16" s="377"/>
      <c r="W16" s="737">
        <v>2</v>
      </c>
      <c r="X16" s="741">
        <v>1</v>
      </c>
      <c r="Y16" s="373"/>
      <c r="Z16" s="737">
        <v>2</v>
      </c>
      <c r="AA16" s="740">
        <v>1</v>
      </c>
      <c r="AB16" s="742">
        <f t="shared" si="2"/>
        <v>3</v>
      </c>
      <c r="AC16" s="807"/>
    </row>
    <row r="17" spans="1:29" ht="15" customHeight="1" x14ac:dyDescent="0.2">
      <c r="A17" s="733" t="s">
        <v>203</v>
      </c>
      <c r="B17" s="734" t="s">
        <v>243</v>
      </c>
      <c r="C17" s="735" t="s">
        <v>245</v>
      </c>
      <c r="D17" s="735" t="s">
        <v>243</v>
      </c>
      <c r="E17" s="735" t="s">
        <v>243</v>
      </c>
      <c r="F17" s="736" t="s">
        <v>243</v>
      </c>
      <c r="G17" s="737">
        <v>41</v>
      </c>
      <c r="H17" s="738">
        <v>69</v>
      </c>
      <c r="I17" s="739">
        <f>(H17+G17)/($G$42+$H$42)</f>
        <v>6.9930069930069935E-2</v>
      </c>
      <c r="J17" s="372"/>
      <c r="K17" s="737">
        <v>140</v>
      </c>
      <c r="L17" s="738">
        <v>147</v>
      </c>
      <c r="M17" s="739">
        <f t="shared" si="0"/>
        <v>5.1369250044746732E-2</v>
      </c>
      <c r="N17" s="373"/>
      <c r="O17" s="737">
        <v>181</v>
      </c>
      <c r="P17" s="740">
        <v>215</v>
      </c>
      <c r="Q17" s="739">
        <f t="shared" si="1"/>
        <v>5.5516612925837656E-2</v>
      </c>
      <c r="R17" s="375"/>
      <c r="S17" s="373"/>
      <c r="T17" s="737">
        <v>29</v>
      </c>
      <c r="U17" s="741">
        <v>42</v>
      </c>
      <c r="V17" s="377"/>
      <c r="W17" s="737">
        <v>30</v>
      </c>
      <c r="X17" s="741">
        <v>41</v>
      </c>
      <c r="Y17" s="373"/>
      <c r="Z17" s="737">
        <v>59</v>
      </c>
      <c r="AA17" s="740">
        <v>83</v>
      </c>
      <c r="AB17" s="742">
        <f t="shared" si="2"/>
        <v>142</v>
      </c>
      <c r="AC17" s="807"/>
    </row>
    <row r="18" spans="1:29" ht="15" customHeight="1" x14ac:dyDescent="0.2">
      <c r="A18" s="733" t="s">
        <v>249</v>
      </c>
      <c r="B18" s="734" t="s">
        <v>243</v>
      </c>
      <c r="C18" s="735" t="s">
        <v>245</v>
      </c>
      <c r="D18" s="735" t="s">
        <v>243</v>
      </c>
      <c r="E18" s="735" t="s">
        <v>243</v>
      </c>
      <c r="F18" s="736" t="s">
        <v>245</v>
      </c>
      <c r="G18" s="737">
        <v>4</v>
      </c>
      <c r="H18" s="738">
        <v>3</v>
      </c>
      <c r="I18" s="739">
        <f t="shared" si="3"/>
        <v>4.4500953591862687E-3</v>
      </c>
      <c r="J18" s="372"/>
      <c r="K18" s="737">
        <v>3</v>
      </c>
      <c r="L18" s="738">
        <v>8</v>
      </c>
      <c r="M18" s="739">
        <f t="shared" si="0"/>
        <v>1.9688562734920352E-3</v>
      </c>
      <c r="N18" s="373"/>
      <c r="O18" s="737">
        <v>7</v>
      </c>
      <c r="P18" s="740">
        <v>11</v>
      </c>
      <c r="Q18" s="739">
        <f t="shared" si="1"/>
        <v>2.5234824057198935E-3</v>
      </c>
      <c r="R18" s="375"/>
      <c r="S18" s="373"/>
      <c r="T18" s="737"/>
      <c r="U18" s="741">
        <v>1</v>
      </c>
      <c r="V18" s="377"/>
      <c r="W18" s="737"/>
      <c r="X18" s="741">
        <v>1</v>
      </c>
      <c r="Y18" s="373"/>
      <c r="Z18" s="737"/>
      <c r="AA18" s="740">
        <v>2</v>
      </c>
      <c r="AB18" s="742">
        <f t="shared" si="2"/>
        <v>2</v>
      </c>
      <c r="AC18" s="807"/>
    </row>
    <row r="19" spans="1:29" ht="15" customHeight="1" x14ac:dyDescent="0.2">
      <c r="A19" s="733" t="s">
        <v>204</v>
      </c>
      <c r="B19" s="734" t="s">
        <v>243</v>
      </c>
      <c r="C19" s="735" t="s">
        <v>245</v>
      </c>
      <c r="D19" s="735" t="s">
        <v>243</v>
      </c>
      <c r="E19" s="735" t="s">
        <v>245</v>
      </c>
      <c r="F19" s="736" t="s">
        <v>243</v>
      </c>
      <c r="G19" s="737">
        <v>3</v>
      </c>
      <c r="H19" s="738">
        <v>14</v>
      </c>
      <c r="I19" s="739">
        <f t="shared" si="3"/>
        <v>1.0807374443738081E-2</v>
      </c>
      <c r="J19" s="372"/>
      <c r="K19" s="737">
        <v>14</v>
      </c>
      <c r="L19" s="738">
        <v>10</v>
      </c>
      <c r="M19" s="739">
        <f t="shared" si="0"/>
        <v>4.2956864148917129E-3</v>
      </c>
      <c r="N19" s="373"/>
      <c r="O19" s="737">
        <v>17</v>
      </c>
      <c r="P19" s="740">
        <v>24</v>
      </c>
      <c r="Q19" s="739">
        <f t="shared" si="1"/>
        <v>5.7479321463619797E-3</v>
      </c>
      <c r="R19" s="375"/>
      <c r="S19" s="373"/>
      <c r="T19" s="737">
        <v>3</v>
      </c>
      <c r="U19" s="741">
        <v>6</v>
      </c>
      <c r="V19" s="377"/>
      <c r="W19" s="737">
        <v>1</v>
      </c>
      <c r="X19" s="741">
        <v>2</v>
      </c>
      <c r="Y19" s="373"/>
      <c r="Z19" s="737">
        <v>4</v>
      </c>
      <c r="AA19" s="740">
        <v>8</v>
      </c>
      <c r="AB19" s="742">
        <f t="shared" si="2"/>
        <v>12</v>
      </c>
      <c r="AC19" s="807"/>
    </row>
    <row r="20" spans="1:29" ht="15" customHeight="1" x14ac:dyDescent="0.2">
      <c r="A20" s="733" t="s">
        <v>250</v>
      </c>
      <c r="B20" s="734" t="s">
        <v>243</v>
      </c>
      <c r="C20" s="735" t="s">
        <v>245</v>
      </c>
      <c r="D20" s="735" t="s">
        <v>243</v>
      </c>
      <c r="E20" s="735" t="s">
        <v>245</v>
      </c>
      <c r="F20" s="736" t="s">
        <v>245</v>
      </c>
      <c r="G20" s="737"/>
      <c r="H20" s="738">
        <v>1</v>
      </c>
      <c r="I20" s="739">
        <f t="shared" si="3"/>
        <v>6.3572790845518119E-4</v>
      </c>
      <c r="J20" s="372"/>
      <c r="K20" s="737">
        <v>6</v>
      </c>
      <c r="L20" s="738">
        <v>7</v>
      </c>
      <c r="M20" s="739">
        <f>(L20+K20)/($K$42+$L$42)</f>
        <v>2.3268301413996778E-3</v>
      </c>
      <c r="N20" s="373"/>
      <c r="O20" s="737">
        <v>6</v>
      </c>
      <c r="P20" s="740">
        <v>8</v>
      </c>
      <c r="Q20" s="739">
        <f t="shared" si="1"/>
        <v>1.9627085377821392E-3</v>
      </c>
      <c r="R20" s="375"/>
      <c r="S20" s="373"/>
      <c r="T20" s="737"/>
      <c r="U20" s="741"/>
      <c r="V20" s="377"/>
      <c r="W20" s="737">
        <v>1</v>
      </c>
      <c r="X20" s="741">
        <v>1</v>
      </c>
      <c r="Y20" s="373"/>
      <c r="Z20" s="737">
        <v>1</v>
      </c>
      <c r="AA20" s="740">
        <v>1</v>
      </c>
      <c r="AB20" s="742">
        <f t="shared" si="2"/>
        <v>2</v>
      </c>
      <c r="AC20" s="807"/>
    </row>
    <row r="21" spans="1:29" ht="15" customHeight="1" x14ac:dyDescent="0.2">
      <c r="A21" s="733" t="s">
        <v>10</v>
      </c>
      <c r="B21" s="734" t="s">
        <v>243</v>
      </c>
      <c r="C21" s="735" t="s">
        <v>245</v>
      </c>
      <c r="D21" s="735" t="s">
        <v>245</v>
      </c>
      <c r="E21" s="735" t="s">
        <v>243</v>
      </c>
      <c r="F21" s="736" t="s">
        <v>243</v>
      </c>
      <c r="G21" s="737">
        <v>14</v>
      </c>
      <c r="H21" s="738">
        <v>20</v>
      </c>
      <c r="I21" s="739">
        <f t="shared" si="3"/>
        <v>2.1614748887476162E-2</v>
      </c>
      <c r="J21" s="372"/>
      <c r="K21" s="737">
        <v>41</v>
      </c>
      <c r="L21" s="738">
        <v>44</v>
      </c>
      <c r="M21" s="739">
        <f t="shared" si="0"/>
        <v>1.5213889386074816E-2</v>
      </c>
      <c r="N21" s="373"/>
      <c r="O21" s="737">
        <v>55</v>
      </c>
      <c r="P21" s="740">
        <v>64</v>
      </c>
      <c r="Q21" s="739">
        <f t="shared" si="1"/>
        <v>1.6683022571148183E-2</v>
      </c>
      <c r="R21" s="375"/>
      <c r="S21" s="373"/>
      <c r="T21" s="737">
        <v>7</v>
      </c>
      <c r="U21" s="741">
        <v>12</v>
      </c>
      <c r="V21" s="377"/>
      <c r="W21" s="737">
        <v>11</v>
      </c>
      <c r="X21" s="741">
        <v>18</v>
      </c>
      <c r="Y21" s="373"/>
      <c r="Z21" s="737">
        <v>18</v>
      </c>
      <c r="AA21" s="740">
        <v>30</v>
      </c>
      <c r="AB21" s="742">
        <f t="shared" si="2"/>
        <v>48</v>
      </c>
      <c r="AC21" s="807"/>
    </row>
    <row r="22" spans="1:29" ht="15" customHeight="1" x14ac:dyDescent="0.2">
      <c r="A22" s="733" t="s">
        <v>251</v>
      </c>
      <c r="B22" s="734" t="s">
        <v>243</v>
      </c>
      <c r="C22" s="735" t="s">
        <v>245</v>
      </c>
      <c r="D22" s="735" t="s">
        <v>245</v>
      </c>
      <c r="E22" s="735" t="s">
        <v>243</v>
      </c>
      <c r="F22" s="736" t="s">
        <v>245</v>
      </c>
      <c r="G22" s="737">
        <v>2</v>
      </c>
      <c r="H22" s="738">
        <v>2</v>
      </c>
      <c r="I22" s="739">
        <f t="shared" si="3"/>
        <v>2.5429116338207248E-3</v>
      </c>
      <c r="J22" s="372"/>
      <c r="K22" s="737">
        <v>6</v>
      </c>
      <c r="L22" s="738">
        <v>6</v>
      </c>
      <c r="M22" s="739">
        <f t="shared" si="0"/>
        <v>2.1478432074458565E-3</v>
      </c>
      <c r="N22" s="373"/>
      <c r="O22" s="737">
        <v>8</v>
      </c>
      <c r="P22" s="740">
        <v>8</v>
      </c>
      <c r="Q22" s="739">
        <f t="shared" si="1"/>
        <v>2.2430954717510164E-3</v>
      </c>
      <c r="R22" s="375"/>
      <c r="S22" s="373"/>
      <c r="T22" s="737">
        <v>1</v>
      </c>
      <c r="U22" s="741"/>
      <c r="V22" s="377"/>
      <c r="W22" s="737"/>
      <c r="X22" s="741">
        <v>1</v>
      </c>
      <c r="Y22" s="373"/>
      <c r="Z22" s="737">
        <v>1</v>
      </c>
      <c r="AA22" s="740">
        <v>1</v>
      </c>
      <c r="AB22" s="742">
        <f t="shared" si="2"/>
        <v>2</v>
      </c>
      <c r="AC22" s="807"/>
    </row>
    <row r="23" spans="1:29" ht="15" customHeight="1" x14ac:dyDescent="0.2">
      <c r="A23" s="733" t="s">
        <v>205</v>
      </c>
      <c r="B23" s="734" t="s">
        <v>243</v>
      </c>
      <c r="C23" s="735" t="s">
        <v>245</v>
      </c>
      <c r="D23" s="735" t="s">
        <v>245</v>
      </c>
      <c r="E23" s="735" t="s">
        <v>245</v>
      </c>
      <c r="F23" s="736" t="s">
        <v>243</v>
      </c>
      <c r="G23" s="737">
        <v>3</v>
      </c>
      <c r="H23" s="738">
        <v>1</v>
      </c>
      <c r="I23" s="739">
        <f t="shared" si="3"/>
        <v>2.5429116338207248E-3</v>
      </c>
      <c r="J23" s="372"/>
      <c r="K23" s="737">
        <v>15</v>
      </c>
      <c r="L23" s="738">
        <v>16</v>
      </c>
      <c r="M23" s="739">
        <f t="shared" si="0"/>
        <v>5.5485949525684629E-3</v>
      </c>
      <c r="N23" s="373"/>
      <c r="O23" s="737">
        <v>18</v>
      </c>
      <c r="P23" s="740">
        <v>17</v>
      </c>
      <c r="Q23" s="739">
        <f t="shared" si="1"/>
        <v>4.9067713444553487E-3</v>
      </c>
      <c r="R23" s="375"/>
      <c r="S23" s="373"/>
      <c r="T23" s="737">
        <v>1</v>
      </c>
      <c r="U23" s="741"/>
      <c r="V23" s="377"/>
      <c r="W23" s="737">
        <v>4</v>
      </c>
      <c r="X23" s="741">
        <v>4</v>
      </c>
      <c r="Y23" s="373"/>
      <c r="Z23" s="737">
        <v>5</v>
      </c>
      <c r="AA23" s="740">
        <v>4</v>
      </c>
      <c r="AB23" s="742">
        <f t="shared" si="2"/>
        <v>9</v>
      </c>
      <c r="AC23" s="807"/>
    </row>
    <row r="24" spans="1:29" ht="15" customHeight="1" x14ac:dyDescent="0.2">
      <c r="A24" s="733" t="s">
        <v>252</v>
      </c>
      <c r="B24" s="734" t="s">
        <v>243</v>
      </c>
      <c r="C24" s="735" t="s">
        <v>245</v>
      </c>
      <c r="D24" s="735" t="s">
        <v>245</v>
      </c>
      <c r="E24" s="735" t="s">
        <v>245</v>
      </c>
      <c r="F24" s="736" t="s">
        <v>245</v>
      </c>
      <c r="G24" s="737">
        <v>1</v>
      </c>
      <c r="H24" s="738">
        <v>4</v>
      </c>
      <c r="I24" s="739">
        <f t="shared" si="3"/>
        <v>3.1786395422759061E-3</v>
      </c>
      <c r="J24" s="372"/>
      <c r="K24" s="737">
        <v>18</v>
      </c>
      <c r="L24" s="738">
        <v>15</v>
      </c>
      <c r="M24" s="739">
        <f t="shared" si="0"/>
        <v>5.9065688204761055E-3</v>
      </c>
      <c r="N24" s="373"/>
      <c r="O24" s="737">
        <v>19</v>
      </c>
      <c r="P24" s="740">
        <v>19</v>
      </c>
      <c r="Q24" s="739">
        <f t="shared" si="1"/>
        <v>5.3273517454086637E-3</v>
      </c>
      <c r="R24" s="375"/>
      <c r="S24" s="373"/>
      <c r="T24" s="737"/>
      <c r="U24" s="741"/>
      <c r="V24" s="377"/>
      <c r="W24" s="737">
        <v>5</v>
      </c>
      <c r="X24" s="741">
        <v>3</v>
      </c>
      <c r="Y24" s="373"/>
      <c r="Z24" s="737">
        <v>5</v>
      </c>
      <c r="AA24" s="740">
        <v>3</v>
      </c>
      <c r="AB24" s="742">
        <f t="shared" si="2"/>
        <v>8</v>
      </c>
      <c r="AC24" s="807"/>
    </row>
    <row r="25" spans="1:29" ht="15" customHeight="1" x14ac:dyDescent="0.2">
      <c r="A25" s="733" t="s">
        <v>11</v>
      </c>
      <c r="B25" s="734" t="s">
        <v>245</v>
      </c>
      <c r="C25" s="735" t="s">
        <v>243</v>
      </c>
      <c r="D25" s="735" t="s">
        <v>243</v>
      </c>
      <c r="E25" s="735" t="s">
        <v>243</v>
      </c>
      <c r="F25" s="736" t="s">
        <v>243</v>
      </c>
      <c r="G25" s="743">
        <v>123</v>
      </c>
      <c r="H25" s="841">
        <v>192</v>
      </c>
      <c r="I25" s="840">
        <f t="shared" si="3"/>
        <v>0.20025429116338206</v>
      </c>
      <c r="J25" s="842"/>
      <c r="K25" s="743">
        <v>582</v>
      </c>
      <c r="L25" s="841">
        <v>683</v>
      </c>
      <c r="M25" s="840">
        <f t="shared" si="0"/>
        <v>0.22641847145158403</v>
      </c>
      <c r="N25" s="843"/>
      <c r="O25" s="743">
        <v>704</v>
      </c>
      <c r="P25" s="745">
        <v>871</v>
      </c>
      <c r="Q25" s="840">
        <f t="shared" si="1"/>
        <v>0.22080471050049066</v>
      </c>
      <c r="R25" s="375"/>
      <c r="S25" s="373"/>
      <c r="T25" s="743">
        <v>88</v>
      </c>
      <c r="U25" s="744">
        <v>108</v>
      </c>
      <c r="V25" s="523"/>
      <c r="W25" s="743">
        <v>197</v>
      </c>
      <c r="X25" s="744">
        <v>223</v>
      </c>
      <c r="Y25" s="373"/>
      <c r="Z25" s="743">
        <v>285</v>
      </c>
      <c r="AA25" s="745">
        <v>330</v>
      </c>
      <c r="AB25" s="744">
        <f t="shared" si="2"/>
        <v>615</v>
      </c>
      <c r="AC25" s="807"/>
    </row>
    <row r="26" spans="1:29" ht="15" customHeight="1" x14ac:dyDescent="0.2">
      <c r="A26" s="733" t="s">
        <v>253</v>
      </c>
      <c r="B26" s="734" t="s">
        <v>245</v>
      </c>
      <c r="C26" s="735" t="s">
        <v>243</v>
      </c>
      <c r="D26" s="735" t="s">
        <v>243</v>
      </c>
      <c r="E26" s="735" t="s">
        <v>243</v>
      </c>
      <c r="F26" s="736" t="s">
        <v>245</v>
      </c>
      <c r="G26" s="737">
        <v>1</v>
      </c>
      <c r="H26" s="738">
        <v>6</v>
      </c>
      <c r="I26" s="739">
        <f t="shared" si="3"/>
        <v>4.4500953591862687E-3</v>
      </c>
      <c r="J26" s="372"/>
      <c r="K26" s="737">
        <v>16</v>
      </c>
      <c r="L26" s="738">
        <v>25</v>
      </c>
      <c r="M26" s="739">
        <f t="shared" si="0"/>
        <v>7.3384642921066759E-3</v>
      </c>
      <c r="N26" s="373"/>
      <c r="O26" s="737">
        <v>17</v>
      </c>
      <c r="P26" s="740">
        <v>31</v>
      </c>
      <c r="Q26" s="739">
        <f t="shared" si="1"/>
        <v>6.7292864152530491E-3</v>
      </c>
      <c r="R26" s="375"/>
      <c r="S26" s="373"/>
      <c r="T26" s="737"/>
      <c r="U26" s="741">
        <v>3</v>
      </c>
      <c r="V26" s="377"/>
      <c r="W26" s="737">
        <v>2</v>
      </c>
      <c r="X26" s="741">
        <v>4</v>
      </c>
      <c r="Y26" s="373"/>
      <c r="Z26" s="737">
        <v>2</v>
      </c>
      <c r="AA26" s="740">
        <v>7</v>
      </c>
      <c r="AB26" s="742">
        <f t="shared" si="2"/>
        <v>9</v>
      </c>
      <c r="AC26" s="807"/>
    </row>
    <row r="27" spans="1:29" ht="15" customHeight="1" x14ac:dyDescent="0.2">
      <c r="A27" s="733" t="s">
        <v>206</v>
      </c>
      <c r="B27" s="734" t="s">
        <v>245</v>
      </c>
      <c r="C27" s="735" t="s">
        <v>243</v>
      </c>
      <c r="D27" s="735" t="s">
        <v>243</v>
      </c>
      <c r="E27" s="735" t="s">
        <v>245</v>
      </c>
      <c r="F27" s="736" t="s">
        <v>243</v>
      </c>
      <c r="G27" s="737">
        <v>6</v>
      </c>
      <c r="H27" s="738">
        <v>9</v>
      </c>
      <c r="I27" s="739">
        <f t="shared" si="3"/>
        <v>9.5359186268277173E-3</v>
      </c>
      <c r="J27" s="372"/>
      <c r="K27" s="737">
        <v>25</v>
      </c>
      <c r="L27" s="738">
        <v>32</v>
      </c>
      <c r="M27" s="739">
        <f t="shared" si="0"/>
        <v>1.0202255235367818E-2</v>
      </c>
      <c r="N27" s="373"/>
      <c r="O27" s="737">
        <v>31</v>
      </c>
      <c r="P27" s="740">
        <v>40</v>
      </c>
      <c r="Q27" s="739">
        <f t="shared" si="1"/>
        <v>9.9537361558951348E-3</v>
      </c>
      <c r="R27" s="375"/>
      <c r="S27" s="373"/>
      <c r="T27" s="737">
        <v>4</v>
      </c>
      <c r="U27" s="741">
        <v>4</v>
      </c>
      <c r="V27" s="377"/>
      <c r="W27" s="737">
        <v>1</v>
      </c>
      <c r="X27" s="741">
        <v>5</v>
      </c>
      <c r="Y27" s="373"/>
      <c r="Z27" s="737">
        <v>5</v>
      </c>
      <c r="AA27" s="740">
        <v>9</v>
      </c>
      <c r="AB27" s="742">
        <f t="shared" si="2"/>
        <v>14</v>
      </c>
      <c r="AC27" s="807"/>
    </row>
    <row r="28" spans="1:29" ht="15" customHeight="1" x14ac:dyDescent="0.2">
      <c r="A28" s="733" t="s">
        <v>254</v>
      </c>
      <c r="B28" s="734" t="s">
        <v>245</v>
      </c>
      <c r="C28" s="735" t="s">
        <v>243</v>
      </c>
      <c r="D28" s="735" t="s">
        <v>243</v>
      </c>
      <c r="E28" s="735" t="s">
        <v>245</v>
      </c>
      <c r="F28" s="736" t="s">
        <v>245</v>
      </c>
      <c r="G28" s="737">
        <v>1</v>
      </c>
      <c r="H28" s="738">
        <v>4</v>
      </c>
      <c r="I28" s="739">
        <f t="shared" si="3"/>
        <v>3.1786395422759061E-3</v>
      </c>
      <c r="J28" s="372"/>
      <c r="K28" s="737">
        <v>12</v>
      </c>
      <c r="L28" s="738">
        <v>18</v>
      </c>
      <c r="M28" s="739">
        <f t="shared" si="0"/>
        <v>5.3696080186146408E-3</v>
      </c>
      <c r="N28" s="373"/>
      <c r="O28" s="737">
        <v>13</v>
      </c>
      <c r="P28" s="740">
        <v>21</v>
      </c>
      <c r="Q28" s="739">
        <f t="shared" si="1"/>
        <v>4.7665778774709094E-3</v>
      </c>
      <c r="R28" s="375"/>
      <c r="S28" s="373"/>
      <c r="T28" s="737">
        <v>1</v>
      </c>
      <c r="U28" s="741">
        <v>1</v>
      </c>
      <c r="V28" s="377"/>
      <c r="W28" s="737">
        <v>2</v>
      </c>
      <c r="X28" s="741">
        <v>3</v>
      </c>
      <c r="Y28" s="373"/>
      <c r="Z28" s="737">
        <v>3</v>
      </c>
      <c r="AA28" s="740">
        <v>4</v>
      </c>
      <c r="AB28" s="742">
        <f t="shared" si="2"/>
        <v>7</v>
      </c>
      <c r="AC28" s="807"/>
    </row>
    <row r="29" spans="1:29" ht="15" customHeight="1" x14ac:dyDescent="0.2">
      <c r="A29" s="733" t="s">
        <v>207</v>
      </c>
      <c r="B29" s="734" t="s">
        <v>245</v>
      </c>
      <c r="C29" s="735" t="s">
        <v>243</v>
      </c>
      <c r="D29" s="735" t="s">
        <v>245</v>
      </c>
      <c r="E29" s="735" t="s">
        <v>243</v>
      </c>
      <c r="F29" s="736" t="s">
        <v>243</v>
      </c>
      <c r="G29" s="737">
        <v>10</v>
      </c>
      <c r="H29" s="738">
        <v>17</v>
      </c>
      <c r="I29" s="739">
        <f t="shared" si="3"/>
        <v>1.7164653528289893E-2</v>
      </c>
      <c r="J29" s="372"/>
      <c r="K29" s="737">
        <v>57</v>
      </c>
      <c r="L29" s="738">
        <v>51</v>
      </c>
      <c r="M29" s="739">
        <f t="shared" si="0"/>
        <v>1.9330588867012707E-2</v>
      </c>
      <c r="N29" s="373"/>
      <c r="O29" s="737">
        <v>67</v>
      </c>
      <c r="P29" s="740">
        <v>68</v>
      </c>
      <c r="Q29" s="739">
        <f t="shared" si="1"/>
        <v>1.89261180428992E-2</v>
      </c>
      <c r="R29" s="375"/>
      <c r="S29" s="373"/>
      <c r="T29" s="737">
        <v>5</v>
      </c>
      <c r="U29" s="741">
        <v>9</v>
      </c>
      <c r="V29" s="377"/>
      <c r="W29" s="737">
        <v>12</v>
      </c>
      <c r="X29" s="741">
        <v>13</v>
      </c>
      <c r="Y29" s="373"/>
      <c r="Z29" s="737">
        <v>17</v>
      </c>
      <c r="AA29" s="740">
        <v>22</v>
      </c>
      <c r="AB29" s="742">
        <f t="shared" si="2"/>
        <v>39</v>
      </c>
      <c r="AC29" s="807"/>
    </row>
    <row r="30" spans="1:29" ht="15" customHeight="1" x14ac:dyDescent="0.2">
      <c r="A30" s="733" t="s">
        <v>255</v>
      </c>
      <c r="B30" s="734" t="s">
        <v>245</v>
      </c>
      <c r="C30" s="735" t="s">
        <v>243</v>
      </c>
      <c r="D30" s="735" t="s">
        <v>245</v>
      </c>
      <c r="E30" s="735" t="s">
        <v>243</v>
      </c>
      <c r="F30" s="736" t="s">
        <v>245</v>
      </c>
      <c r="G30" s="737">
        <v>2</v>
      </c>
      <c r="H30" s="738"/>
      <c r="I30" s="739">
        <f t="shared" si="3"/>
        <v>1.2714558169103624E-3</v>
      </c>
      <c r="J30" s="372"/>
      <c r="K30" s="737">
        <v>6</v>
      </c>
      <c r="L30" s="738">
        <v>9</v>
      </c>
      <c r="M30" s="739">
        <f t="shared" si="0"/>
        <v>2.6848040093073204E-3</v>
      </c>
      <c r="N30" s="373"/>
      <c r="O30" s="737">
        <v>8</v>
      </c>
      <c r="P30" s="740">
        <v>9</v>
      </c>
      <c r="Q30" s="739">
        <f t="shared" si="1"/>
        <v>2.3832889387354547E-3</v>
      </c>
      <c r="R30" s="375"/>
      <c r="S30" s="373"/>
      <c r="T30" s="737">
        <v>1</v>
      </c>
      <c r="U30" s="741"/>
      <c r="V30" s="377"/>
      <c r="W30" s="737"/>
      <c r="X30" s="741"/>
      <c r="Y30" s="373"/>
      <c r="Z30" s="737">
        <v>1</v>
      </c>
      <c r="AA30" s="740"/>
      <c r="AB30" s="742">
        <f t="shared" si="2"/>
        <v>1</v>
      </c>
      <c r="AC30" s="807"/>
    </row>
    <row r="31" spans="1:29" ht="15" customHeight="1" x14ac:dyDescent="0.2">
      <c r="A31" s="733" t="s">
        <v>208</v>
      </c>
      <c r="B31" s="734" t="s">
        <v>245</v>
      </c>
      <c r="C31" s="735" t="s">
        <v>243</v>
      </c>
      <c r="D31" s="735" t="s">
        <v>245</v>
      </c>
      <c r="E31" s="735" t="s">
        <v>245</v>
      </c>
      <c r="F31" s="736" t="s">
        <v>243</v>
      </c>
      <c r="G31" s="737">
        <v>5</v>
      </c>
      <c r="H31" s="738">
        <v>6</v>
      </c>
      <c r="I31" s="739">
        <f t="shared" si="3"/>
        <v>6.993006993006993E-3</v>
      </c>
      <c r="J31" s="372"/>
      <c r="K31" s="737">
        <v>7</v>
      </c>
      <c r="L31" s="738">
        <v>14</v>
      </c>
      <c r="M31" s="739">
        <f t="shared" si="0"/>
        <v>3.7587256130302486E-3</v>
      </c>
      <c r="N31" s="373"/>
      <c r="O31" s="737">
        <v>12</v>
      </c>
      <c r="P31" s="740">
        <v>20</v>
      </c>
      <c r="Q31" s="739">
        <f t="shared" si="1"/>
        <v>4.4861909435020327E-3</v>
      </c>
      <c r="R31" s="375"/>
      <c r="S31" s="373"/>
      <c r="T31" s="737">
        <v>2</v>
      </c>
      <c r="U31" s="741">
        <v>2</v>
      </c>
      <c r="V31" s="377"/>
      <c r="W31" s="737">
        <v>1</v>
      </c>
      <c r="X31" s="741">
        <v>1</v>
      </c>
      <c r="Y31" s="373"/>
      <c r="Z31" s="737">
        <v>3</v>
      </c>
      <c r="AA31" s="740">
        <v>3</v>
      </c>
      <c r="AB31" s="742">
        <f t="shared" si="2"/>
        <v>6</v>
      </c>
      <c r="AC31" s="807"/>
    </row>
    <row r="32" spans="1:29" ht="15" customHeight="1" x14ac:dyDescent="0.2">
      <c r="A32" s="733" t="s">
        <v>256</v>
      </c>
      <c r="B32" s="734" t="s">
        <v>245</v>
      </c>
      <c r="C32" s="735" t="s">
        <v>243</v>
      </c>
      <c r="D32" s="735" t="s">
        <v>245</v>
      </c>
      <c r="E32" s="735" t="s">
        <v>245</v>
      </c>
      <c r="F32" s="736" t="s">
        <v>245</v>
      </c>
      <c r="G32" s="737"/>
      <c r="H32" s="738">
        <v>5</v>
      </c>
      <c r="I32" s="739">
        <f t="shared" si="3"/>
        <v>3.1786395422759061E-3</v>
      </c>
      <c r="J32" s="372"/>
      <c r="K32" s="737">
        <v>14</v>
      </c>
      <c r="L32" s="738">
        <v>18</v>
      </c>
      <c r="M32" s="739">
        <f t="shared" si="0"/>
        <v>5.7275818865222842E-3</v>
      </c>
      <c r="N32" s="373"/>
      <c r="O32" s="737">
        <v>14</v>
      </c>
      <c r="P32" s="740">
        <v>23</v>
      </c>
      <c r="Q32" s="739">
        <f t="shared" si="1"/>
        <v>5.1871582784242254E-3</v>
      </c>
      <c r="R32" s="375"/>
      <c r="S32" s="373"/>
      <c r="T32" s="737"/>
      <c r="U32" s="741">
        <v>1</v>
      </c>
      <c r="V32" s="377"/>
      <c r="W32" s="737">
        <v>2</v>
      </c>
      <c r="X32" s="741">
        <v>1</v>
      </c>
      <c r="Y32" s="373"/>
      <c r="Z32" s="737">
        <v>2</v>
      </c>
      <c r="AA32" s="740">
        <v>2</v>
      </c>
      <c r="AB32" s="742">
        <f t="shared" si="2"/>
        <v>4</v>
      </c>
      <c r="AC32" s="807"/>
    </row>
    <row r="33" spans="1:29" ht="15" customHeight="1" x14ac:dyDescent="0.2">
      <c r="A33" s="733" t="s">
        <v>209</v>
      </c>
      <c r="B33" s="734" t="s">
        <v>245</v>
      </c>
      <c r="C33" s="735" t="s">
        <v>245</v>
      </c>
      <c r="D33" s="735" t="s">
        <v>243</v>
      </c>
      <c r="E33" s="735" t="s">
        <v>243</v>
      </c>
      <c r="F33" s="736" t="s">
        <v>243</v>
      </c>
      <c r="G33" s="737">
        <v>31</v>
      </c>
      <c r="H33" s="738">
        <v>44</v>
      </c>
      <c r="I33" s="739">
        <f t="shared" si="3"/>
        <v>4.7679593134138588E-2</v>
      </c>
      <c r="J33" s="372"/>
      <c r="K33" s="737">
        <v>267</v>
      </c>
      <c r="L33" s="738">
        <v>268</v>
      </c>
      <c r="M33" s="739">
        <f t="shared" si="0"/>
        <v>9.5758009665294436E-2</v>
      </c>
      <c r="N33" s="373"/>
      <c r="O33" s="737">
        <v>298</v>
      </c>
      <c r="P33" s="740">
        <v>309</v>
      </c>
      <c r="Q33" s="739">
        <f t="shared" si="1"/>
        <v>8.5097434459554186E-2</v>
      </c>
      <c r="R33" s="375"/>
      <c r="S33" s="373"/>
      <c r="T33" s="737">
        <v>14</v>
      </c>
      <c r="U33" s="741">
        <v>23</v>
      </c>
      <c r="V33" s="377"/>
      <c r="W33" s="737">
        <v>82</v>
      </c>
      <c r="X33" s="741">
        <v>100</v>
      </c>
      <c r="Y33" s="373"/>
      <c r="Z33" s="737">
        <v>96</v>
      </c>
      <c r="AA33" s="740">
        <v>123</v>
      </c>
      <c r="AB33" s="742">
        <f t="shared" si="2"/>
        <v>219</v>
      </c>
      <c r="AC33" s="807"/>
    </row>
    <row r="34" spans="1:29" ht="15" customHeight="1" x14ac:dyDescent="0.2">
      <c r="A34" s="733" t="s">
        <v>257</v>
      </c>
      <c r="B34" s="734" t="s">
        <v>245</v>
      </c>
      <c r="C34" s="735" t="s">
        <v>245</v>
      </c>
      <c r="D34" s="735" t="s">
        <v>243</v>
      </c>
      <c r="E34" s="735" t="s">
        <v>243</v>
      </c>
      <c r="F34" s="736" t="s">
        <v>245</v>
      </c>
      <c r="G34" s="737">
        <v>2</v>
      </c>
      <c r="H34" s="738">
        <v>4</v>
      </c>
      <c r="I34" s="739">
        <f t="shared" si="3"/>
        <v>3.8143674507310869E-3</v>
      </c>
      <c r="J34" s="372"/>
      <c r="K34" s="737">
        <v>12</v>
      </c>
      <c r="L34" s="738">
        <v>13</v>
      </c>
      <c r="M34" s="739">
        <f t="shared" si="0"/>
        <v>4.4746733488455342E-3</v>
      </c>
      <c r="N34" s="373"/>
      <c r="O34" s="737">
        <v>14</v>
      </c>
      <c r="P34" s="740">
        <v>17</v>
      </c>
      <c r="Q34" s="739">
        <f t="shared" si="1"/>
        <v>4.3459974765175944E-3</v>
      </c>
      <c r="R34" s="375"/>
      <c r="S34" s="373"/>
      <c r="T34" s="737"/>
      <c r="U34" s="741">
        <v>1</v>
      </c>
      <c r="V34" s="377"/>
      <c r="W34" s="737">
        <v>1</v>
      </c>
      <c r="X34" s="741">
        <v>3</v>
      </c>
      <c r="Y34" s="373"/>
      <c r="Z34" s="737">
        <v>1</v>
      </c>
      <c r="AA34" s="740">
        <v>4</v>
      </c>
      <c r="AB34" s="742">
        <f t="shared" si="2"/>
        <v>5</v>
      </c>
      <c r="AC34" s="807"/>
    </row>
    <row r="35" spans="1:29" ht="15" customHeight="1" x14ac:dyDescent="0.2">
      <c r="A35" s="733" t="s">
        <v>210</v>
      </c>
      <c r="B35" s="734" t="s">
        <v>245</v>
      </c>
      <c r="C35" s="735" t="s">
        <v>245</v>
      </c>
      <c r="D35" s="735" t="s">
        <v>243</v>
      </c>
      <c r="E35" s="735" t="s">
        <v>245</v>
      </c>
      <c r="F35" s="736" t="s">
        <v>243</v>
      </c>
      <c r="G35" s="737">
        <v>2</v>
      </c>
      <c r="H35" s="738">
        <v>5</v>
      </c>
      <c r="I35" s="739">
        <f t="shared" si="3"/>
        <v>4.4500953591862687E-3</v>
      </c>
      <c r="J35" s="372"/>
      <c r="K35" s="737">
        <v>32</v>
      </c>
      <c r="L35" s="738">
        <v>35</v>
      </c>
      <c r="M35" s="739">
        <f t="shared" si="0"/>
        <v>1.1992124574906032E-2</v>
      </c>
      <c r="N35" s="373"/>
      <c r="O35" s="737">
        <v>34</v>
      </c>
      <c r="P35" s="740">
        <v>40</v>
      </c>
      <c r="Q35" s="739">
        <f t="shared" si="1"/>
        <v>1.0374316556848451E-2</v>
      </c>
      <c r="R35" s="375"/>
      <c r="S35" s="373"/>
      <c r="T35" s="737"/>
      <c r="U35" s="741">
        <v>2</v>
      </c>
      <c r="V35" s="377"/>
      <c r="W35" s="737">
        <v>7</v>
      </c>
      <c r="X35" s="741">
        <v>5</v>
      </c>
      <c r="Y35" s="373"/>
      <c r="Z35" s="737">
        <v>7</v>
      </c>
      <c r="AA35" s="740">
        <v>7</v>
      </c>
      <c r="AB35" s="742">
        <f t="shared" si="2"/>
        <v>14</v>
      </c>
      <c r="AC35" s="807"/>
    </row>
    <row r="36" spans="1:29" ht="15" customHeight="1" x14ac:dyDescent="0.2">
      <c r="A36" s="733" t="s">
        <v>258</v>
      </c>
      <c r="B36" s="734" t="s">
        <v>245</v>
      </c>
      <c r="C36" s="735" t="s">
        <v>245</v>
      </c>
      <c r="D36" s="735" t="s">
        <v>243</v>
      </c>
      <c r="E36" s="735" t="s">
        <v>245</v>
      </c>
      <c r="F36" s="736" t="s">
        <v>245</v>
      </c>
      <c r="G36" s="737">
        <v>1</v>
      </c>
      <c r="H36" s="738">
        <v>6</v>
      </c>
      <c r="I36" s="739">
        <f t="shared" si="3"/>
        <v>4.4500953591862687E-3</v>
      </c>
      <c r="J36" s="372"/>
      <c r="K36" s="737">
        <v>21</v>
      </c>
      <c r="L36" s="738">
        <v>17</v>
      </c>
      <c r="M36" s="739">
        <f t="shared" si="0"/>
        <v>6.801503490245212E-3</v>
      </c>
      <c r="N36" s="373"/>
      <c r="O36" s="737">
        <v>22</v>
      </c>
      <c r="P36" s="740">
        <v>23</v>
      </c>
      <c r="Q36" s="739">
        <f t="shared" si="1"/>
        <v>6.308706014299734E-3</v>
      </c>
      <c r="R36" s="375"/>
      <c r="S36" s="373"/>
      <c r="T36" s="737"/>
      <c r="U36" s="741"/>
      <c r="V36" s="377"/>
      <c r="W36" s="737">
        <v>2</v>
      </c>
      <c r="X36" s="741">
        <v>1</v>
      </c>
      <c r="Y36" s="373"/>
      <c r="Z36" s="737">
        <v>2</v>
      </c>
      <c r="AA36" s="740">
        <v>1</v>
      </c>
      <c r="AB36" s="742">
        <f t="shared" si="2"/>
        <v>3</v>
      </c>
      <c r="AC36" s="807"/>
    </row>
    <row r="37" spans="1:29" ht="15" customHeight="1" x14ac:dyDescent="0.2">
      <c r="A37" s="733" t="s">
        <v>211</v>
      </c>
      <c r="B37" s="734" t="s">
        <v>245</v>
      </c>
      <c r="C37" s="735" t="s">
        <v>245</v>
      </c>
      <c r="D37" s="735" t="s">
        <v>245</v>
      </c>
      <c r="E37" s="735" t="s">
        <v>243</v>
      </c>
      <c r="F37" s="736" t="s">
        <v>243</v>
      </c>
      <c r="G37" s="737">
        <v>8</v>
      </c>
      <c r="H37" s="738">
        <v>31</v>
      </c>
      <c r="I37" s="739">
        <f t="shared" si="3"/>
        <v>2.4793388429752067E-2</v>
      </c>
      <c r="J37" s="372"/>
      <c r="K37" s="737">
        <v>125</v>
      </c>
      <c r="L37" s="738">
        <v>119</v>
      </c>
      <c r="M37" s="739">
        <f t="shared" si="0"/>
        <v>4.3672811884732411E-2</v>
      </c>
      <c r="N37" s="373"/>
      <c r="O37" s="737">
        <v>132</v>
      </c>
      <c r="P37" s="740">
        <v>150</v>
      </c>
      <c r="Q37" s="739">
        <f t="shared" si="1"/>
        <v>3.9534557689611664E-2</v>
      </c>
      <c r="R37" s="375"/>
      <c r="S37" s="373"/>
      <c r="T37" s="737">
        <v>2</v>
      </c>
      <c r="U37" s="741">
        <v>15</v>
      </c>
      <c r="V37" s="377"/>
      <c r="W37" s="737">
        <v>49</v>
      </c>
      <c r="X37" s="741">
        <v>45</v>
      </c>
      <c r="Y37" s="373"/>
      <c r="Z37" s="737">
        <v>50</v>
      </c>
      <c r="AA37" s="740">
        <v>60</v>
      </c>
      <c r="AB37" s="742">
        <f t="shared" si="2"/>
        <v>110</v>
      </c>
      <c r="AC37" s="807"/>
    </row>
    <row r="38" spans="1:29" ht="15" customHeight="1" x14ac:dyDescent="0.2">
      <c r="A38" s="733" t="s">
        <v>259</v>
      </c>
      <c r="B38" s="734" t="s">
        <v>245</v>
      </c>
      <c r="C38" s="735" t="s">
        <v>245</v>
      </c>
      <c r="D38" s="735" t="s">
        <v>245</v>
      </c>
      <c r="E38" s="735" t="s">
        <v>243</v>
      </c>
      <c r="F38" s="736" t="s">
        <v>245</v>
      </c>
      <c r="G38" s="737">
        <v>3</v>
      </c>
      <c r="H38" s="738">
        <v>3</v>
      </c>
      <c r="I38" s="739">
        <f t="shared" si="3"/>
        <v>3.8143674507310869E-3</v>
      </c>
      <c r="J38" s="372"/>
      <c r="K38" s="737">
        <v>11</v>
      </c>
      <c r="L38" s="738">
        <v>18</v>
      </c>
      <c r="M38" s="739">
        <f t="shared" si="0"/>
        <v>5.1906210846608195E-3</v>
      </c>
      <c r="N38" s="373"/>
      <c r="O38" s="737">
        <v>14</v>
      </c>
      <c r="P38" s="740">
        <v>21</v>
      </c>
      <c r="Q38" s="739">
        <f t="shared" si="1"/>
        <v>4.9067713444553487E-3</v>
      </c>
      <c r="R38" s="375"/>
      <c r="S38" s="373"/>
      <c r="T38" s="737">
        <v>1</v>
      </c>
      <c r="U38" s="741"/>
      <c r="V38" s="377"/>
      <c r="W38" s="737"/>
      <c r="X38" s="741">
        <v>2</v>
      </c>
      <c r="Y38" s="373"/>
      <c r="Z38" s="737">
        <v>1</v>
      </c>
      <c r="AA38" s="740">
        <v>2</v>
      </c>
      <c r="AB38" s="742">
        <f t="shared" si="2"/>
        <v>3</v>
      </c>
      <c r="AC38" s="807"/>
    </row>
    <row r="39" spans="1:29" ht="15" customHeight="1" x14ac:dyDescent="0.2">
      <c r="A39" s="733" t="s">
        <v>212</v>
      </c>
      <c r="B39" s="734" t="s">
        <v>245</v>
      </c>
      <c r="C39" s="735" t="s">
        <v>245</v>
      </c>
      <c r="D39" s="735" t="s">
        <v>245</v>
      </c>
      <c r="E39" s="735" t="s">
        <v>245</v>
      </c>
      <c r="F39" s="736" t="s">
        <v>243</v>
      </c>
      <c r="G39" s="737">
        <v>10</v>
      </c>
      <c r="H39" s="738">
        <v>7</v>
      </c>
      <c r="I39" s="739">
        <f t="shared" si="3"/>
        <v>1.0807374443738081E-2</v>
      </c>
      <c r="J39" s="372"/>
      <c r="K39" s="737">
        <v>68</v>
      </c>
      <c r="L39" s="738">
        <v>86</v>
      </c>
      <c r="M39" s="739">
        <f t="shared" si="0"/>
        <v>2.7563987828888491E-2</v>
      </c>
      <c r="N39" s="373"/>
      <c r="O39" s="737">
        <v>77</v>
      </c>
      <c r="P39" s="740">
        <v>93</v>
      </c>
      <c r="Q39" s="739">
        <f t="shared" si="1"/>
        <v>2.3832889387354551E-2</v>
      </c>
      <c r="R39" s="375"/>
      <c r="S39" s="373"/>
      <c r="T39" s="737">
        <v>4</v>
      </c>
      <c r="U39" s="741"/>
      <c r="V39" s="377"/>
      <c r="W39" s="737">
        <v>20</v>
      </c>
      <c r="X39" s="741">
        <v>28</v>
      </c>
      <c r="Y39" s="373"/>
      <c r="Z39" s="737">
        <v>24</v>
      </c>
      <c r="AA39" s="740">
        <v>28</v>
      </c>
      <c r="AB39" s="742">
        <f t="shared" si="2"/>
        <v>52</v>
      </c>
      <c r="AC39" s="807"/>
    </row>
    <row r="40" spans="1:29" ht="15" customHeight="1" thickBot="1" x14ac:dyDescent="0.25">
      <c r="A40" s="746" t="s">
        <v>260</v>
      </c>
      <c r="B40" s="747" t="s">
        <v>245</v>
      </c>
      <c r="C40" s="748" t="s">
        <v>245</v>
      </c>
      <c r="D40" s="748" t="s">
        <v>245</v>
      </c>
      <c r="E40" s="748" t="s">
        <v>245</v>
      </c>
      <c r="F40" s="749" t="s">
        <v>245</v>
      </c>
      <c r="G40" s="465">
        <v>6</v>
      </c>
      <c r="H40" s="750">
        <v>23</v>
      </c>
      <c r="I40" s="513">
        <f t="shared" si="3"/>
        <v>1.8436109345200253E-2</v>
      </c>
      <c r="J40" s="372"/>
      <c r="K40" s="465">
        <v>96</v>
      </c>
      <c r="L40" s="750">
        <v>105</v>
      </c>
      <c r="M40" s="513">
        <f t="shared" si="0"/>
        <v>3.5976373724718097E-2</v>
      </c>
      <c r="N40" s="373"/>
      <c r="O40" s="465">
        <v>102</v>
      </c>
      <c r="P40" s="750">
        <v>128</v>
      </c>
      <c r="Q40" s="513">
        <f t="shared" si="1"/>
        <v>3.2244497406420859E-2</v>
      </c>
      <c r="R40" s="375"/>
      <c r="S40" s="373"/>
      <c r="T40" s="465"/>
      <c r="U40" s="751">
        <v>6</v>
      </c>
      <c r="V40" s="377"/>
      <c r="W40" s="465">
        <v>14</v>
      </c>
      <c r="X40" s="751">
        <v>15</v>
      </c>
      <c r="Y40" s="373"/>
      <c r="Z40" s="465">
        <v>14</v>
      </c>
      <c r="AA40" s="752">
        <v>21</v>
      </c>
      <c r="AB40" s="537">
        <f t="shared" si="2"/>
        <v>35</v>
      </c>
      <c r="AC40" s="807"/>
    </row>
    <row r="42" spans="1:29" x14ac:dyDescent="0.2">
      <c r="A42" s="930" t="s">
        <v>261</v>
      </c>
      <c r="B42" s="380"/>
      <c r="C42" s="380"/>
      <c r="D42" s="380"/>
      <c r="E42" s="380"/>
      <c r="F42" s="753" t="s">
        <v>9</v>
      </c>
      <c r="G42" s="754">
        <f>SUM(G9:G40)</f>
        <v>578</v>
      </c>
      <c r="H42" s="754">
        <f>SUM(H9:H40)</f>
        <v>995</v>
      </c>
      <c r="I42" s="755">
        <f t="shared" si="3"/>
        <v>1</v>
      </c>
      <c r="J42" s="381"/>
      <c r="K42" s="756">
        <f>SUM(K9:K40)</f>
        <v>2599</v>
      </c>
      <c r="L42" s="756">
        <f>SUM(L9:L40)</f>
        <v>2988</v>
      </c>
      <c r="M42" s="755">
        <f>(L42+K42)/($K$42+$L$42)</f>
        <v>1</v>
      </c>
      <c r="N42" s="382"/>
      <c r="O42" s="756">
        <f>SUM(O9:O40)</f>
        <v>3171</v>
      </c>
      <c r="P42" s="756">
        <f>SUM(P9:P40)</f>
        <v>3962</v>
      </c>
      <c r="Q42" s="757">
        <f>(P42+O42)/$O$45</f>
        <v>1</v>
      </c>
      <c r="R42" s="383"/>
      <c r="S42" s="384"/>
      <c r="T42" s="385">
        <f>SUM(T9:T40)</f>
        <v>193</v>
      </c>
      <c r="U42" s="385">
        <f>SUM(U9:U40)</f>
        <v>291</v>
      </c>
      <c r="V42" s="386"/>
      <c r="W42" s="385">
        <f>SUM(W9:W40)</f>
        <v>470</v>
      </c>
      <c r="X42" s="385">
        <f>SUM(X9:X40)</f>
        <v>552</v>
      </c>
      <c r="Z42" s="758">
        <f>SUM(Z9:Z40)</f>
        <v>662</v>
      </c>
      <c r="AA42" s="758">
        <f>SUM(AA9:AA40)</f>
        <v>842</v>
      </c>
      <c r="AB42" s="758">
        <f>SUM(AB9:AB40)</f>
        <v>1504</v>
      </c>
    </row>
    <row r="43" spans="1:29" ht="13.5" thickBot="1" x14ac:dyDescent="0.25">
      <c r="M43" s="759"/>
      <c r="P43" s="467"/>
      <c r="Q43" s="505"/>
      <c r="R43" s="387"/>
      <c r="T43" s="1141">
        <f>T42+U42</f>
        <v>484</v>
      </c>
      <c r="U43" s="1142"/>
      <c r="W43" s="1141">
        <f>W42+X42</f>
        <v>1022</v>
      </c>
      <c r="X43" s="1142"/>
    </row>
    <row r="44" spans="1:29" ht="12.75" customHeight="1" x14ac:dyDescent="0.2">
      <c r="A44" s="1143" t="str">
        <f>"* La somme des effectifs de qualifiés PR et MCF ne correspond pas au total général ("&amp;TEXT(O45,"# ##0")&amp;") en raison des "&amp;TEXT(G45+K45-O45,"# ##0")&amp;" personnes qualifiées à la fois aux fonctions de PR et de MCF"</f>
        <v>* La somme des effectifs de qualifiés PR et MCF ne correspond pas au total général (7 133) en raison des 27 personnes qualifiées à la fois aux fonctions de PR et de MCF</v>
      </c>
      <c r="B44" s="1143"/>
      <c r="C44" s="1143"/>
      <c r="D44" s="1143"/>
      <c r="E44" s="1143"/>
      <c r="G44" s="379"/>
      <c r="K44" s="379"/>
    </row>
    <row r="45" spans="1:29" ht="12.75" customHeight="1" x14ac:dyDescent="0.2">
      <c r="A45" s="1143"/>
      <c r="B45" s="1143"/>
      <c r="C45" s="1143"/>
      <c r="D45" s="1143"/>
      <c r="E45" s="1143"/>
      <c r="G45" s="1144">
        <f>G42+H42</f>
        <v>1573</v>
      </c>
      <c r="H45" s="1145"/>
      <c r="K45" s="1144">
        <f>K42+L42</f>
        <v>5587</v>
      </c>
      <c r="L45" s="1145"/>
      <c r="O45" s="1144">
        <f>O42+P42</f>
        <v>7133</v>
      </c>
      <c r="P45" s="1145"/>
      <c r="S45" s="1148"/>
      <c r="T45" s="388">
        <f>T42/G42</f>
        <v>0.33391003460207613</v>
      </c>
      <c r="U45" s="389">
        <f>U42/H42</f>
        <v>0.29246231155778896</v>
      </c>
      <c r="V45" s="390"/>
      <c r="W45" s="388">
        <f>W42/K42</f>
        <v>0.18083878414774912</v>
      </c>
      <c r="X45" s="391">
        <f>X42/L42</f>
        <v>0.18473895582329317</v>
      </c>
      <c r="Y45" s="392"/>
      <c r="Z45" s="760">
        <f>Z42/O42</f>
        <v>0.20876695048880478</v>
      </c>
      <c r="AA45" s="760">
        <f>AA42/P42</f>
        <v>0.21251892983341747</v>
      </c>
      <c r="AB45" s="761">
        <f>AB42/O45</f>
        <v>0.21085097434459554</v>
      </c>
    </row>
    <row r="46" spans="1:29" ht="13.5" customHeight="1" thickBot="1" x14ac:dyDescent="0.25">
      <c r="A46" s="1143"/>
      <c r="B46" s="1143"/>
      <c r="C46" s="1143"/>
      <c r="D46" s="1143"/>
      <c r="E46" s="1143"/>
      <c r="G46" s="1146"/>
      <c r="H46" s="1147"/>
      <c r="I46" s="798"/>
      <c r="K46" s="1146"/>
      <c r="L46" s="1147"/>
      <c r="O46" s="1146"/>
      <c r="P46" s="1147"/>
      <c r="S46" s="1148"/>
      <c r="T46" s="1149">
        <f>T43/SUM(G42:H42)</f>
        <v>0.30769230769230771</v>
      </c>
      <c r="U46" s="1150"/>
      <c r="W46" s="1149">
        <f>W43/SUM(K42:L42)</f>
        <v>0.18292464650080545</v>
      </c>
      <c r="X46" s="1150"/>
    </row>
    <row r="47" spans="1:29" x14ac:dyDescent="0.2">
      <c r="AC47" s="848"/>
    </row>
    <row r="48" spans="1:29" s="197" customFormat="1" ht="15" x14ac:dyDescent="0.25">
      <c r="A48" s="207" t="s">
        <v>262</v>
      </c>
      <c r="B48" s="201"/>
      <c r="C48" s="202"/>
      <c r="D48" s="200"/>
      <c r="E48" s="202"/>
      <c r="F48" s="202"/>
      <c r="G48" s="202"/>
      <c r="H48" s="202"/>
      <c r="I48" s="953"/>
      <c r="J48" s="200"/>
      <c r="K48" s="203"/>
      <c r="L48" s="203"/>
      <c r="M48" s="512"/>
      <c r="N48" s="203"/>
      <c r="O48" s="203"/>
      <c r="P48" s="204"/>
      <c r="Q48" s="506"/>
      <c r="R48" s="204"/>
      <c r="S48" s="204"/>
      <c r="T48" s="204"/>
      <c r="U48" s="204"/>
      <c r="V48" s="204"/>
      <c r="W48" s="393"/>
      <c r="X48" s="393"/>
      <c r="Y48" s="393"/>
      <c r="Z48" s="393"/>
      <c r="AA48" s="393"/>
      <c r="AB48" s="393"/>
      <c r="AC48" s="393"/>
    </row>
    <row r="49" spans="1:29" s="197" customFormat="1" ht="15" x14ac:dyDescent="0.25">
      <c r="A49" s="207"/>
      <c r="B49" s="201"/>
      <c r="C49" s="202"/>
      <c r="D49" s="200"/>
      <c r="E49" s="202"/>
      <c r="F49" s="202"/>
      <c r="G49" s="202"/>
      <c r="H49" s="202"/>
      <c r="I49" s="512"/>
      <c r="J49" s="200"/>
      <c r="K49" s="203"/>
      <c r="L49" s="203"/>
      <c r="M49" s="512"/>
      <c r="N49" s="203"/>
      <c r="O49" s="527"/>
      <c r="P49" s="204"/>
      <c r="Q49" s="506"/>
      <c r="R49" s="204"/>
      <c r="S49" s="204"/>
      <c r="T49" s="204"/>
      <c r="U49" s="204"/>
      <c r="V49" s="204"/>
      <c r="W49" s="393"/>
      <c r="X49" s="393"/>
      <c r="Y49" s="393"/>
      <c r="Z49" s="393"/>
      <c r="AA49" s="393"/>
      <c r="AB49" s="393"/>
      <c r="AC49" s="393"/>
    </row>
    <row r="50" spans="1:29" s="197" customFormat="1" ht="15" x14ac:dyDescent="0.25">
      <c r="A50" s="207"/>
      <c r="B50" s="201"/>
      <c r="C50" s="202"/>
      <c r="D50" s="200"/>
      <c r="E50" s="202"/>
      <c r="F50" s="202"/>
      <c r="G50" s="202"/>
      <c r="H50" s="202"/>
      <c r="I50" s="512"/>
      <c r="J50" s="200"/>
      <c r="K50" s="203"/>
      <c r="L50" s="203"/>
      <c r="M50" s="512"/>
      <c r="N50" s="203"/>
      <c r="O50" s="203"/>
      <c r="P50" s="204"/>
      <c r="Q50" s="506"/>
      <c r="R50" s="204"/>
      <c r="S50" s="204"/>
      <c r="T50" s="204"/>
      <c r="U50" s="204"/>
      <c r="V50" s="204"/>
      <c r="W50" s="393"/>
      <c r="X50" s="393"/>
      <c r="Y50" s="393"/>
      <c r="Z50" s="393"/>
      <c r="AA50" s="393"/>
      <c r="AB50" s="393"/>
      <c r="AC50" s="393"/>
    </row>
    <row r="51" spans="1:29" s="15" customFormat="1" ht="15" x14ac:dyDescent="0.25">
      <c r="A51" s="8" t="s">
        <v>0</v>
      </c>
      <c r="B51" s="25"/>
      <c r="I51" s="507"/>
      <c r="M51" s="507"/>
      <c r="Q51" s="507"/>
      <c r="V51" s="197"/>
      <c r="W51" s="394"/>
      <c r="X51" s="199"/>
      <c r="Y51" s="199"/>
      <c r="Z51" s="199"/>
      <c r="AA51" s="199"/>
      <c r="AB51" s="199"/>
      <c r="AC51" s="199"/>
    </row>
    <row r="52" spans="1:29" s="197" customFormat="1" ht="15" x14ac:dyDescent="0.25">
      <c r="I52" s="508"/>
      <c r="M52" s="508"/>
      <c r="Q52" s="508"/>
      <c r="W52" s="394"/>
      <c r="X52" s="199"/>
      <c r="Y52" s="199"/>
      <c r="Z52" s="199"/>
      <c r="AA52" s="199"/>
      <c r="AB52" s="199"/>
      <c r="AC52" s="199"/>
    </row>
    <row r="53" spans="1:29" s="197" customFormat="1" ht="30" customHeight="1" x14ac:dyDescent="0.25">
      <c r="A53" s="931" t="s">
        <v>430</v>
      </c>
      <c r="B53" s="205"/>
      <c r="C53" s="205"/>
      <c r="D53" s="205"/>
      <c r="E53" s="205"/>
      <c r="F53" s="205"/>
      <c r="G53" s="205"/>
      <c r="H53" s="205"/>
      <c r="I53" s="509"/>
      <c r="J53" s="205"/>
      <c r="K53" s="205"/>
      <c r="L53" s="205"/>
      <c r="M53" s="509"/>
      <c r="N53" s="205"/>
      <c r="O53" s="205"/>
      <c r="P53" s="205"/>
      <c r="Q53" s="509"/>
      <c r="R53" s="205"/>
      <c r="S53" s="205"/>
      <c r="T53" s="205"/>
      <c r="U53" s="205"/>
      <c r="V53" s="205"/>
      <c r="W53" s="394"/>
      <c r="X53" s="394"/>
      <c r="Y53" s="394"/>
      <c r="Z53" s="394"/>
      <c r="AA53" s="394"/>
      <c r="AB53" s="394"/>
      <c r="AC53" s="394"/>
    </row>
    <row r="54" spans="1:29" s="199" customFormat="1" ht="15" customHeight="1" x14ac:dyDescent="0.25">
      <c r="A54" s="932" t="s">
        <v>375</v>
      </c>
      <c r="B54" s="198"/>
      <c r="C54" s="198"/>
      <c r="D54" s="198"/>
      <c r="E54" s="198"/>
      <c r="F54" s="198"/>
      <c r="G54" s="198"/>
      <c r="H54" s="198"/>
      <c r="I54" s="510"/>
      <c r="J54" s="198"/>
      <c r="K54" s="198"/>
      <c r="L54" s="198"/>
      <c r="M54" s="510"/>
      <c r="N54" s="198"/>
      <c r="O54" s="198"/>
      <c r="P54" s="198"/>
      <c r="Q54" s="510"/>
      <c r="R54" s="198"/>
      <c r="S54" s="198"/>
      <c r="T54" s="198"/>
      <c r="U54" s="198"/>
      <c r="V54" s="198"/>
      <c r="W54" s="394"/>
      <c r="X54" s="394"/>
      <c r="Y54" s="394"/>
      <c r="Z54" s="394"/>
      <c r="AA54" s="394"/>
      <c r="AB54" s="394"/>
      <c r="AC54" s="394"/>
    </row>
    <row r="55" spans="1:29" s="199" customFormat="1" ht="15" customHeight="1" x14ac:dyDescent="0.25">
      <c r="A55" s="206"/>
      <c r="B55" s="198"/>
      <c r="C55" s="198"/>
      <c r="D55" s="198"/>
      <c r="E55" s="198"/>
      <c r="F55" s="198"/>
      <c r="G55" s="198"/>
      <c r="H55" s="198"/>
      <c r="I55" s="510"/>
      <c r="J55" s="198"/>
      <c r="K55" s="198"/>
      <c r="L55" s="198"/>
      <c r="M55" s="510"/>
      <c r="N55" s="198"/>
      <c r="O55" s="198"/>
      <c r="P55" s="198"/>
      <c r="Q55" s="510"/>
      <c r="R55" s="198"/>
      <c r="S55" s="198"/>
      <c r="T55" s="198"/>
      <c r="U55" s="198"/>
      <c r="V55" s="198"/>
      <c r="W55" s="394"/>
      <c r="X55" s="394"/>
      <c r="Y55" s="394"/>
      <c r="Z55" s="394"/>
      <c r="AA55" s="394"/>
      <c r="AB55" s="394"/>
      <c r="AC55" s="394"/>
    </row>
    <row r="56" spans="1:29" s="199" customFormat="1" ht="15" customHeight="1" x14ac:dyDescent="0.25">
      <c r="A56" s="206"/>
      <c r="B56" s="198"/>
      <c r="C56" s="198"/>
      <c r="D56" s="198"/>
      <c r="E56" s="198"/>
      <c r="F56" s="198"/>
      <c r="G56" s="198"/>
      <c r="H56" s="198"/>
      <c r="I56" s="510"/>
      <c r="J56" s="198"/>
      <c r="K56" s="198"/>
      <c r="L56" s="198"/>
      <c r="M56" s="510"/>
      <c r="N56" s="198"/>
      <c r="O56" s="198"/>
      <c r="P56" s="198"/>
      <c r="Q56" s="510"/>
      <c r="R56" s="198"/>
      <c r="S56" s="198"/>
      <c r="T56" s="198"/>
      <c r="U56" s="198"/>
      <c r="V56" s="198"/>
      <c r="W56" s="394"/>
      <c r="X56" s="394"/>
      <c r="Y56" s="394"/>
      <c r="Z56" s="394"/>
      <c r="AA56" s="394"/>
      <c r="AB56" s="394"/>
      <c r="AC56" s="394"/>
    </row>
    <row r="57" spans="1:29" s="829" customFormat="1" ht="15" customHeight="1" x14ac:dyDescent="0.25">
      <c r="A57" s="825" t="s">
        <v>263</v>
      </c>
      <c r="B57" s="826"/>
      <c r="C57" s="826"/>
      <c r="D57" s="826"/>
      <c r="E57" s="826"/>
      <c r="F57" s="826"/>
      <c r="G57" s="826"/>
      <c r="H57" s="826"/>
      <c r="I57" s="827"/>
      <c r="J57" s="826"/>
      <c r="K57" s="826"/>
      <c r="L57" s="826"/>
      <c r="M57" s="827"/>
      <c r="N57" s="826"/>
      <c r="O57" s="826"/>
      <c r="P57" s="826"/>
      <c r="Q57" s="827"/>
      <c r="R57" s="826"/>
      <c r="S57" s="826"/>
      <c r="T57" s="826"/>
      <c r="U57" s="826"/>
      <c r="V57" s="826"/>
      <c r="W57" s="828"/>
      <c r="X57" s="828"/>
      <c r="Y57" s="828"/>
      <c r="Z57" s="828"/>
      <c r="AA57" s="828"/>
      <c r="AB57" s="828"/>
      <c r="AC57" s="828"/>
    </row>
    <row r="58" spans="1:29" s="829" customFormat="1" ht="15" customHeight="1" x14ac:dyDescent="0.25">
      <c r="A58" s="830" t="str">
        <f>"La cohorte initiale comportait "&amp;TEXT(BILAN_2017!D6," # ###")&amp;" personnes dont "&amp;BILAN_2017!B6+BILAN_2017!C6-BILAN_2017!D6&amp;" qualifiées dans les deux corps d'enseignant-chercheur."</f>
        <v>La cohorte initiale comportait  7 756 personnes dont 32 qualifiées dans les deux corps d'enseignant-chercheur.</v>
      </c>
      <c r="B58" s="826"/>
      <c r="C58" s="826"/>
      <c r="D58" s="826"/>
      <c r="E58" s="826"/>
      <c r="F58" s="826"/>
      <c r="G58" s="826"/>
      <c r="H58" s="826"/>
      <c r="I58" s="827"/>
      <c r="J58" s="826"/>
      <c r="K58" s="826"/>
      <c r="L58" s="826"/>
      <c r="M58" s="827"/>
      <c r="N58" s="826"/>
      <c r="O58" s="826"/>
      <c r="P58" s="826"/>
      <c r="Q58" s="827"/>
      <c r="R58" s="826"/>
      <c r="S58" s="826"/>
      <c r="T58" s="826"/>
      <c r="U58" s="826"/>
      <c r="V58" s="826"/>
      <c r="W58" s="828"/>
      <c r="X58" s="828"/>
      <c r="Y58" s="828"/>
      <c r="Z58" s="828"/>
      <c r="AA58" s="828"/>
      <c r="AB58" s="828"/>
      <c r="AC58" s="828"/>
    </row>
    <row r="59" spans="1:29" s="829" customFormat="1" ht="15" customHeight="1" x14ac:dyDescent="0.25">
      <c r="A59" s="830" t="str">
        <f>"Du fait des requalifications dans les années ultérieures à "&amp;ANNEE-4&amp;", l'effectif de la cohorte s'est trouvé réduit à "&amp;TEXT(O45,"# ###")&amp;" personnes dont "&amp;G45+K45-O45&amp;" qualifiées dans les deux corps d'enseignant-chercheur,"</f>
        <v>Du fait des requalifications dans les années ultérieures à 2017, l'effectif de la cohorte s'est trouvé réduit à 7 133 personnes dont 27 qualifiées dans les deux corps d'enseignant-chercheur,</v>
      </c>
      <c r="B59" s="826"/>
      <c r="C59" s="826"/>
      <c r="D59" s="826"/>
      <c r="E59" s="826"/>
      <c r="F59" s="826"/>
      <c r="G59" s="826"/>
      <c r="H59" s="826"/>
      <c r="I59" s="827"/>
      <c r="J59" s="826"/>
      <c r="K59" s="826"/>
      <c r="L59" s="826"/>
      <c r="M59" s="827"/>
      <c r="N59" s="826"/>
      <c r="O59" s="826"/>
      <c r="P59" s="826"/>
      <c r="Q59" s="827"/>
      <c r="R59" s="826"/>
      <c r="S59" s="826"/>
      <c r="T59" s="826"/>
      <c r="U59" s="826"/>
      <c r="V59" s="826"/>
      <c r="W59" s="828"/>
      <c r="X59" s="828"/>
      <c r="Y59" s="828"/>
      <c r="Z59" s="828"/>
      <c r="AA59" s="828"/>
      <c r="AB59" s="828"/>
      <c r="AC59" s="828"/>
    </row>
    <row r="60" spans="1:29" s="829" customFormat="1" ht="15" customHeight="1" x14ac:dyDescent="0.25">
      <c r="A60" s="830" t="str">
        <f>"effectifs dont les comportements de candidature sont déclinés dans le tableau ci-dessus. La ventilation des requalifications ultérieures à "&amp;ANNEE-4&amp;" est décrite dans le tableau de la page suivante."</f>
        <v>effectifs dont les comportements de candidature sont déclinés dans le tableau ci-dessus. La ventilation des requalifications ultérieures à 2017 est décrite dans le tableau de la page suivante.</v>
      </c>
      <c r="B60" s="826"/>
      <c r="C60" s="826"/>
      <c r="D60" s="826"/>
      <c r="E60" s="826"/>
      <c r="F60" s="826"/>
      <c r="G60" s="826"/>
      <c r="H60" s="826"/>
      <c r="I60" s="827"/>
      <c r="J60" s="826"/>
      <c r="K60" s="826"/>
      <c r="L60" s="826"/>
      <c r="M60" s="827"/>
      <c r="N60" s="826"/>
      <c r="O60" s="826"/>
      <c r="P60" s="826"/>
      <c r="Q60" s="827"/>
      <c r="R60" s="826"/>
      <c r="S60" s="826"/>
      <c r="T60" s="826"/>
      <c r="U60" s="826"/>
      <c r="V60" s="826"/>
      <c r="W60" s="828"/>
      <c r="X60" s="828"/>
      <c r="Y60" s="828"/>
      <c r="Z60" s="828"/>
      <c r="AA60" s="828"/>
      <c r="AB60" s="828"/>
      <c r="AC60" s="828"/>
    </row>
    <row r="61" spans="1:29" s="199" customFormat="1" ht="15" customHeight="1" x14ac:dyDescent="0.25">
      <c r="A61" s="801"/>
      <c r="B61" s="799"/>
      <c r="C61" s="799"/>
      <c r="D61" s="799"/>
      <c r="E61" s="799"/>
      <c r="F61" s="799"/>
      <c r="G61" s="799"/>
      <c r="H61" s="799"/>
      <c r="I61" s="800"/>
      <c r="J61" s="799"/>
      <c r="K61" s="799"/>
      <c r="L61" s="799"/>
      <c r="M61" s="800"/>
      <c r="N61" s="799"/>
      <c r="O61" s="799"/>
      <c r="P61" s="799"/>
      <c r="Q61" s="800"/>
      <c r="R61" s="799"/>
      <c r="S61" s="799"/>
      <c r="T61" s="799"/>
      <c r="U61" s="799"/>
      <c r="V61" s="198"/>
      <c r="W61" s="394"/>
      <c r="X61" s="394"/>
      <c r="Y61" s="394"/>
      <c r="Z61" s="394"/>
      <c r="AA61" s="394"/>
      <c r="AB61" s="394"/>
      <c r="AC61" s="394"/>
    </row>
    <row r="62" spans="1:29" s="829" customFormat="1" ht="15" customHeight="1" x14ac:dyDescent="0.25">
      <c r="A62" s="831" t="s">
        <v>336</v>
      </c>
      <c r="B62" s="826"/>
      <c r="C62" s="826"/>
      <c r="D62" s="826"/>
      <c r="E62" s="826"/>
      <c r="F62" s="826"/>
      <c r="G62" s="826"/>
      <c r="H62" s="826"/>
      <c r="I62" s="827"/>
      <c r="J62" s="826"/>
      <c r="K62" s="826"/>
      <c r="L62" s="826"/>
      <c r="M62" s="827"/>
      <c r="N62" s="826"/>
      <c r="O62" s="826"/>
      <c r="P62" s="826"/>
      <c r="Q62" s="827"/>
      <c r="R62" s="826"/>
      <c r="S62" s="826"/>
      <c r="T62" s="826"/>
      <c r="U62" s="826"/>
      <c r="V62" s="826"/>
      <c r="W62" s="828"/>
      <c r="X62" s="828"/>
      <c r="Y62" s="828"/>
      <c r="Z62" s="828"/>
      <c r="AA62" s="828"/>
      <c r="AB62" s="828"/>
      <c r="AC62" s="828"/>
    </row>
    <row r="63" spans="1:29" s="829" customFormat="1" ht="15" customHeight="1" x14ac:dyDescent="0.25">
      <c r="A63" s="832" t="str">
        <f>"Ainsi le comportement "&amp;"""A"""&amp;" est celui des candidats qualifiés en "&amp;ANNEE-4&amp;" qui n'ont jamais candidaté sur un poste d'enseignant-chercheur (E-C),"</f>
        <v>Ainsi le comportement "A" est celui des candidats qualifiés en 2017 qui n'ont jamais candidaté sur un poste d'enseignant-chercheur (E-C),</v>
      </c>
      <c r="B63" s="826"/>
      <c r="C63" s="826"/>
      <c r="D63" s="826"/>
      <c r="E63" s="826"/>
      <c r="F63" s="826"/>
      <c r="G63" s="826"/>
      <c r="H63" s="826"/>
      <c r="I63" s="827"/>
      <c r="J63" s="826"/>
      <c r="K63" s="826"/>
      <c r="L63" s="826"/>
      <c r="M63" s="827"/>
      <c r="N63" s="826"/>
      <c r="O63" s="826"/>
      <c r="P63" s="826"/>
      <c r="Q63" s="827"/>
      <c r="R63" s="826"/>
      <c r="S63" s="826"/>
      <c r="T63" s="826"/>
      <c r="U63" s="826"/>
      <c r="V63" s="826"/>
      <c r="W63" s="828"/>
      <c r="X63" s="828"/>
      <c r="Y63" s="828"/>
      <c r="Z63" s="828"/>
      <c r="AA63" s="828"/>
      <c r="AB63" s="828"/>
      <c r="AC63" s="828"/>
    </row>
    <row r="64" spans="1:29" s="829" customFormat="1" ht="15" customHeight="1" x14ac:dyDescent="0.25">
      <c r="A64" s="832" t="str">
        <f>"ni en "&amp;ANNEE-4&amp;", ni en "&amp;ANNEE-3&amp;",  ni en "&amp;ANNEE-2&amp;", ni en "&amp;ANNEE-1&amp;",et ni en "&amp;ANNEE&amp;" (toutes les cases correspondantes de la ligne "&amp;"""A"""&amp;" sont blanches)."</f>
        <v>ni en 2017, ni en 2018,  ni en 2019, ni en 2020,et ni en 2021 (toutes les cases correspondantes de la ligne "A" sont blanches).</v>
      </c>
      <c r="B64" s="826"/>
      <c r="C64" s="826"/>
      <c r="D64" s="826"/>
      <c r="E64" s="826"/>
      <c r="F64" s="826"/>
      <c r="G64" s="826"/>
      <c r="H64" s="826"/>
      <c r="I64" s="827"/>
      <c r="J64" s="826"/>
      <c r="K64" s="826"/>
      <c r="L64" s="826"/>
      <c r="M64" s="827"/>
      <c r="N64" s="826"/>
      <c r="O64" s="826"/>
      <c r="P64" s="826"/>
      <c r="Q64" s="827"/>
      <c r="R64" s="826"/>
      <c r="S64" s="826"/>
      <c r="T64" s="826"/>
      <c r="U64" s="826"/>
      <c r="V64" s="826"/>
      <c r="W64" s="828"/>
      <c r="X64" s="828"/>
      <c r="Y64" s="828"/>
      <c r="Z64" s="828"/>
      <c r="AA64" s="828"/>
      <c r="AB64" s="828"/>
      <c r="AC64" s="828"/>
    </row>
    <row r="65" spans="1:29" s="199" customFormat="1" ht="15" customHeight="1" x14ac:dyDescent="0.25">
      <c r="A65" s="802"/>
      <c r="B65" s="799"/>
      <c r="C65" s="799"/>
      <c r="D65" s="799"/>
      <c r="E65" s="799"/>
      <c r="F65" s="799"/>
      <c r="G65" s="799"/>
      <c r="H65" s="799"/>
      <c r="I65" s="800"/>
      <c r="J65" s="799"/>
      <c r="K65" s="799"/>
      <c r="L65" s="799"/>
      <c r="M65" s="800"/>
      <c r="N65" s="799"/>
      <c r="O65" s="799"/>
      <c r="P65" s="799"/>
      <c r="Q65" s="800"/>
      <c r="R65" s="799"/>
      <c r="S65" s="799"/>
      <c r="T65" s="799"/>
      <c r="U65" s="799"/>
      <c r="V65" s="198"/>
      <c r="W65" s="394"/>
      <c r="X65" s="394"/>
      <c r="Y65" s="394"/>
      <c r="Z65" s="394"/>
      <c r="AA65" s="394"/>
      <c r="AB65" s="394"/>
      <c r="AC65" s="394"/>
    </row>
    <row r="66" spans="1:29" s="829" customFormat="1" ht="15" customHeight="1" x14ac:dyDescent="0.25">
      <c r="A66" s="837" t="s">
        <v>337</v>
      </c>
      <c r="B66" s="826"/>
      <c r="C66" s="826"/>
      <c r="D66" s="826"/>
      <c r="E66" s="826"/>
      <c r="F66" s="826"/>
      <c r="G66" s="826"/>
      <c r="H66" s="826"/>
      <c r="I66" s="827"/>
      <c r="J66" s="826"/>
      <c r="K66" s="826"/>
      <c r="L66" s="826"/>
      <c r="M66" s="827"/>
      <c r="N66" s="826"/>
      <c r="O66" s="826"/>
      <c r="P66" s="826"/>
      <c r="Q66" s="827"/>
      <c r="R66" s="826"/>
      <c r="S66" s="826"/>
      <c r="T66" s="826"/>
      <c r="U66" s="826"/>
      <c r="V66" s="826"/>
      <c r="W66" s="828"/>
      <c r="X66" s="828"/>
      <c r="Y66" s="828"/>
      <c r="Z66" s="828"/>
      <c r="AA66" s="828"/>
      <c r="AB66" s="828"/>
      <c r="AC66" s="828"/>
    </row>
    <row r="67" spans="1:29" s="836" customFormat="1" ht="15" x14ac:dyDescent="0.2">
      <c r="A67" s="833" t="s">
        <v>360</v>
      </c>
      <c r="C67" s="838"/>
      <c r="I67" s="839"/>
      <c r="M67" s="839"/>
      <c r="Q67" s="839"/>
      <c r="U67" s="826"/>
      <c r="V67" s="826"/>
      <c r="W67" s="828"/>
      <c r="X67" s="828"/>
      <c r="Y67" s="828"/>
      <c r="Z67" s="828"/>
      <c r="AA67" s="828"/>
      <c r="AB67" s="828"/>
      <c r="AC67" s="828"/>
    </row>
    <row r="68" spans="1:29" s="836" customFormat="1" ht="15" x14ac:dyDescent="0.2">
      <c r="A68" s="833" t="s">
        <v>361</v>
      </c>
      <c r="B68" s="834"/>
      <c r="C68" s="834"/>
      <c r="D68" s="834"/>
      <c r="E68" s="834"/>
      <c r="F68" s="834"/>
      <c r="G68" s="834"/>
      <c r="H68" s="834"/>
      <c r="I68" s="835"/>
      <c r="J68" s="834"/>
      <c r="K68" s="834"/>
      <c r="L68" s="834"/>
      <c r="M68" s="835"/>
      <c r="N68" s="834"/>
      <c r="O68" s="834"/>
      <c r="P68" s="834"/>
      <c r="Q68" s="835"/>
      <c r="R68" s="834"/>
      <c r="S68" s="834"/>
      <c r="T68" s="834"/>
      <c r="U68" s="826"/>
      <c r="V68" s="826"/>
      <c r="W68" s="828"/>
      <c r="X68" s="828"/>
      <c r="Y68" s="828"/>
      <c r="Z68" s="828"/>
      <c r="AA68" s="828"/>
      <c r="AB68" s="828"/>
      <c r="AC68" s="828"/>
    </row>
    <row r="69" spans="1:29" s="836" customFormat="1" ht="15" x14ac:dyDescent="0.2">
      <c r="A69" s="833" t="s">
        <v>431</v>
      </c>
      <c r="B69" s="834"/>
      <c r="C69" s="834"/>
      <c r="D69" s="834"/>
      <c r="E69" s="834"/>
      <c r="F69" s="834"/>
      <c r="G69" s="834"/>
      <c r="H69" s="834"/>
      <c r="I69" s="835"/>
      <c r="J69" s="834"/>
      <c r="K69" s="834"/>
      <c r="L69" s="834"/>
      <c r="M69" s="835"/>
      <c r="N69" s="834"/>
      <c r="O69" s="834"/>
      <c r="P69" s="834"/>
      <c r="Q69" s="835"/>
      <c r="R69" s="834"/>
      <c r="S69" s="834"/>
      <c r="T69" s="834"/>
      <c r="U69" s="826"/>
      <c r="V69" s="826"/>
      <c r="W69" s="828"/>
      <c r="X69" s="828"/>
      <c r="Y69" s="828"/>
      <c r="Z69" s="828"/>
      <c r="AA69" s="828"/>
      <c r="AB69" s="828"/>
      <c r="AC69" s="828"/>
    </row>
    <row r="70" spans="1:29" ht="15" x14ac:dyDescent="0.2">
      <c r="A70" s="803"/>
      <c r="B70" s="804"/>
      <c r="C70" s="804"/>
      <c r="D70" s="804"/>
      <c r="E70" s="804"/>
      <c r="F70" s="804"/>
      <c r="G70" s="804"/>
      <c r="H70" s="804"/>
      <c r="I70" s="805"/>
      <c r="J70" s="804"/>
      <c r="K70" s="804"/>
      <c r="L70" s="804"/>
      <c r="M70" s="805"/>
      <c r="N70" s="804"/>
      <c r="O70" s="804"/>
      <c r="P70" s="804"/>
      <c r="Q70" s="805"/>
      <c r="R70" s="804"/>
      <c r="S70" s="804"/>
      <c r="T70" s="804"/>
      <c r="U70" s="799"/>
      <c r="V70" s="515"/>
      <c r="W70" s="394"/>
      <c r="X70" s="394"/>
      <c r="Y70" s="394"/>
      <c r="Z70" s="394"/>
      <c r="AA70" s="394"/>
      <c r="AB70" s="394"/>
      <c r="AC70" s="394"/>
    </row>
    <row r="71" spans="1:29" s="836" customFormat="1" ht="15.75" thickBot="1" x14ac:dyDescent="0.25">
      <c r="A71" s="833" t="s">
        <v>432</v>
      </c>
      <c r="B71" s="834"/>
      <c r="C71" s="834"/>
      <c r="D71" s="834"/>
      <c r="E71" s="834"/>
      <c r="F71" s="834"/>
      <c r="G71" s="834"/>
      <c r="H71" s="834"/>
      <c r="I71" s="835"/>
      <c r="J71" s="834"/>
      <c r="K71" s="834"/>
      <c r="L71" s="834"/>
      <c r="M71" s="835"/>
      <c r="N71" s="834"/>
      <c r="O71" s="834"/>
      <c r="P71" s="834"/>
      <c r="Q71" s="835"/>
      <c r="R71" s="834"/>
      <c r="S71" s="834"/>
    </row>
    <row r="72" spans="1:29" ht="31.5" customHeight="1" x14ac:dyDescent="0.25">
      <c r="A72" s="1151" t="s">
        <v>433</v>
      </c>
      <c r="B72" s="1151"/>
      <c r="C72" s="1151"/>
      <c r="D72" s="1151"/>
      <c r="E72" s="1151"/>
      <c r="F72" s="1151"/>
      <c r="G72" s="1151"/>
      <c r="H72" s="1151"/>
      <c r="I72" s="1151"/>
      <c r="J72" s="1151"/>
      <c r="K72" s="1151"/>
      <c r="L72" s="1151"/>
      <c r="M72" s="1151"/>
      <c r="N72" s="1151"/>
      <c r="O72" s="1151"/>
      <c r="P72" s="1151"/>
      <c r="Q72" s="1151"/>
      <c r="R72" s="1151"/>
      <c r="S72" s="1151"/>
      <c r="T72" s="1151"/>
      <c r="U72" s="1151"/>
      <c r="W72" s="1152" t="s">
        <v>428</v>
      </c>
      <c r="X72" s="1153"/>
      <c r="Y72" s="1153"/>
      <c r="Z72" s="1153"/>
      <c r="AA72" s="1153"/>
      <c r="AB72" s="1154"/>
      <c r="AC72" s="808"/>
    </row>
    <row r="73" spans="1:29" ht="15" x14ac:dyDescent="0.2">
      <c r="A73" s="833" t="s">
        <v>435</v>
      </c>
      <c r="B73" s="834"/>
      <c r="C73" s="834"/>
      <c r="D73" s="834"/>
      <c r="E73" s="834"/>
      <c r="F73" s="834"/>
      <c r="G73" s="834"/>
      <c r="H73" s="834"/>
      <c r="I73" s="835"/>
      <c r="J73" s="834"/>
      <c r="K73" s="834"/>
      <c r="L73" s="834"/>
      <c r="M73" s="835"/>
      <c r="N73" s="834"/>
      <c r="O73" s="834"/>
      <c r="P73" s="834"/>
      <c r="Q73" s="835"/>
      <c r="R73" s="834"/>
      <c r="S73" s="834"/>
      <c r="T73" s="836"/>
      <c r="U73" s="836"/>
      <c r="W73" s="1155"/>
      <c r="X73" s="1156"/>
      <c r="Y73" s="1156"/>
      <c r="Z73" s="1156"/>
      <c r="AA73" s="1156"/>
      <c r="AB73" s="1157"/>
      <c r="AC73" s="808"/>
    </row>
    <row r="74" spans="1:29" ht="26.25" thickBot="1" x14ac:dyDescent="0.25">
      <c r="A74" s="373"/>
      <c r="B74" s="373"/>
      <c r="C74" s="373"/>
      <c r="D74" s="373"/>
      <c r="E74" s="373"/>
      <c r="F74" s="373"/>
      <c r="G74" s="373"/>
      <c r="H74" s="373"/>
      <c r="I74" s="542"/>
      <c r="J74" s="373"/>
      <c r="K74" s="373"/>
      <c r="L74" s="373"/>
      <c r="M74" s="542"/>
      <c r="N74" s="373"/>
      <c r="O74" s="373"/>
      <c r="P74" s="373"/>
      <c r="Q74" s="542"/>
      <c r="R74" s="373"/>
      <c r="S74" s="373"/>
      <c r="U74" s="373"/>
      <c r="W74" s="762" t="s">
        <v>264</v>
      </c>
      <c r="X74" s="1158" t="s">
        <v>265</v>
      </c>
      <c r="Y74" s="1159"/>
      <c r="Z74" s="632" t="s">
        <v>266</v>
      </c>
      <c r="AA74" s="395" t="s">
        <v>267</v>
      </c>
      <c r="AB74" s="763" t="s">
        <v>9</v>
      </c>
      <c r="AC74" s="808"/>
    </row>
    <row r="75" spans="1:29" x14ac:dyDescent="0.2">
      <c r="U75" s="1160">
        <v>2017</v>
      </c>
      <c r="V75" s="1161"/>
      <c r="W75" s="814">
        <v>90</v>
      </c>
      <c r="X75" s="1136">
        <v>109</v>
      </c>
      <c r="Y75" s="1136"/>
      <c r="Z75" s="815">
        <v>200</v>
      </c>
      <c r="AA75" s="816">
        <v>224</v>
      </c>
      <c r="AB75" s="817">
        <f>SUM(W75:AA75)</f>
        <v>623</v>
      </c>
      <c r="AC75" s="849"/>
    </row>
    <row r="76" spans="1:29" x14ac:dyDescent="0.2">
      <c r="U76" s="1134">
        <v>2018</v>
      </c>
      <c r="V76" s="1135"/>
      <c r="W76" s="814">
        <v>43</v>
      </c>
      <c r="X76" s="1136">
        <v>67</v>
      </c>
      <c r="Y76" s="1136"/>
      <c r="Z76" s="818">
        <v>114</v>
      </c>
      <c r="AA76" s="819">
        <v>144</v>
      </c>
      <c r="AB76" s="820">
        <f>SUM(W76:AA76)</f>
        <v>368</v>
      </c>
      <c r="AC76" s="809"/>
    </row>
    <row r="77" spans="1:29" x14ac:dyDescent="0.2">
      <c r="U77" s="1134">
        <v>2019</v>
      </c>
      <c r="V77" s="1135"/>
      <c r="W77" s="814">
        <v>26</v>
      </c>
      <c r="X77" s="1136">
        <v>65</v>
      </c>
      <c r="Y77" s="1136"/>
      <c r="Z77" s="818">
        <v>80</v>
      </c>
      <c r="AA77" s="819">
        <v>86</v>
      </c>
      <c r="AB77" s="820">
        <f>SUM(W77:AA77)</f>
        <v>257</v>
      </c>
      <c r="AC77" s="809"/>
    </row>
    <row r="78" spans="1:29" x14ac:dyDescent="0.2">
      <c r="U78" s="1134">
        <v>2020</v>
      </c>
      <c r="V78" s="1135"/>
      <c r="W78" s="814">
        <v>24</v>
      </c>
      <c r="X78" s="1136">
        <v>31</v>
      </c>
      <c r="Y78" s="1136"/>
      <c r="Z78" s="818">
        <v>41</v>
      </c>
      <c r="AA78" s="819">
        <v>61</v>
      </c>
      <c r="AB78" s="820">
        <f>SUM(W78:AA78)</f>
        <v>157</v>
      </c>
      <c r="AC78" s="809"/>
    </row>
    <row r="79" spans="1:29" x14ac:dyDescent="0.2">
      <c r="U79" s="1137">
        <v>2021</v>
      </c>
      <c r="V79" s="1138"/>
      <c r="W79" s="821">
        <v>11</v>
      </c>
      <c r="X79" s="1139">
        <v>20</v>
      </c>
      <c r="Y79" s="1140"/>
      <c r="Z79" s="822">
        <v>36</v>
      </c>
      <c r="AA79" s="823">
        <v>39</v>
      </c>
      <c r="AB79" s="824">
        <f>SUM(W79:AA79)</f>
        <v>106</v>
      </c>
      <c r="AC79" s="809"/>
    </row>
    <row r="80" spans="1:29" ht="16.5" thickBot="1" x14ac:dyDescent="0.25">
      <c r="U80" s="1130" t="s">
        <v>9</v>
      </c>
      <c r="V80" s="1131"/>
      <c r="W80" s="810" t="s">
        <v>423</v>
      </c>
      <c r="X80" s="1132" t="s">
        <v>424</v>
      </c>
      <c r="Y80" s="1133">
        <v>0</v>
      </c>
      <c r="Z80" s="811" t="s">
        <v>425</v>
      </c>
      <c r="AA80" s="812" t="s">
        <v>426</v>
      </c>
      <c r="AB80" s="813" t="s">
        <v>427</v>
      </c>
      <c r="AC80" s="809"/>
    </row>
    <row r="81" spans="21:31" ht="15.75" x14ac:dyDescent="0.2">
      <c r="U81" s="764" t="s">
        <v>392</v>
      </c>
    </row>
    <row r="82" spans="21:31" ht="15.75" x14ac:dyDescent="0.2">
      <c r="U82" s="764" t="s">
        <v>429</v>
      </c>
    </row>
    <row r="83" spans="21:31" ht="15.75" x14ac:dyDescent="0.2">
      <c r="U83" s="764" t="s">
        <v>434</v>
      </c>
    </row>
    <row r="84" spans="21:31" x14ac:dyDescent="0.2">
      <c r="U84" s="764"/>
    </row>
    <row r="85" spans="21:31" x14ac:dyDescent="0.2">
      <c r="U85" s="764"/>
      <c r="W85" s="985"/>
      <c r="X85" s="379"/>
      <c r="Z85" s="379"/>
      <c r="AA85" s="379"/>
      <c r="AB85" s="984"/>
    </row>
    <row r="86" spans="21:31" x14ac:dyDescent="0.2">
      <c r="AD86" s="984"/>
    </row>
    <row r="89" spans="21:31" x14ac:dyDescent="0.2">
      <c r="AB89"/>
      <c r="AC89"/>
      <c r="AD89"/>
      <c r="AE89"/>
    </row>
    <row r="90" spans="21:31" x14ac:dyDescent="0.2">
      <c r="AB90"/>
      <c r="AC90"/>
      <c r="AD90"/>
      <c r="AE90"/>
    </row>
    <row r="91" spans="21:31" x14ac:dyDescent="0.2">
      <c r="AB91"/>
      <c r="AC91"/>
      <c r="AD91"/>
      <c r="AE91"/>
    </row>
    <row r="92" spans="21:31" x14ac:dyDescent="0.2">
      <c r="AB92"/>
      <c r="AC92"/>
      <c r="AD92"/>
      <c r="AE92"/>
    </row>
    <row r="93" spans="21:31" x14ac:dyDescent="0.2">
      <c r="AB93"/>
      <c r="AC93"/>
      <c r="AD93"/>
      <c r="AE93"/>
    </row>
  </sheetData>
  <mergeCells count="34">
    <mergeCell ref="A3:AB3"/>
    <mergeCell ref="G6:Q6"/>
    <mergeCell ref="T6:AB6"/>
    <mergeCell ref="B7:F7"/>
    <mergeCell ref="G7:I7"/>
    <mergeCell ref="K7:M7"/>
    <mergeCell ref="O7:Q7"/>
    <mergeCell ref="T7:U7"/>
    <mergeCell ref="W7:X7"/>
    <mergeCell ref="Z7:AB7"/>
    <mergeCell ref="U76:V76"/>
    <mergeCell ref="X76:Y76"/>
    <mergeCell ref="T43:U43"/>
    <mergeCell ref="W43:X43"/>
    <mergeCell ref="A44:E46"/>
    <mergeCell ref="G45:H46"/>
    <mergeCell ref="K45:L46"/>
    <mergeCell ref="O45:P46"/>
    <mergeCell ref="S45:S46"/>
    <mergeCell ref="T46:U46"/>
    <mergeCell ref="W46:X46"/>
    <mergeCell ref="A72:U72"/>
    <mergeCell ref="W72:AB73"/>
    <mergeCell ref="X74:Y74"/>
    <mergeCell ref="U75:V75"/>
    <mergeCell ref="X75:Y75"/>
    <mergeCell ref="U80:V80"/>
    <mergeCell ref="X80:Y80"/>
    <mergeCell ref="U77:V77"/>
    <mergeCell ref="X77:Y77"/>
    <mergeCell ref="U78:V78"/>
    <mergeCell ref="X78:Y78"/>
    <mergeCell ref="U79:V79"/>
    <mergeCell ref="X79:Y79"/>
  </mergeCells>
  <conditionalFormatting sqref="M9:M4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F40">
    <cfRule type="cellIs" dxfId="0" priority="3" operator="equal">
      <formula>"OUI"</formula>
    </cfRule>
  </conditionalFormatting>
  <conditionalFormatting sqref="I9:I4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:R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&amp;CPage &amp;P</oddFooter>
  </headerFooter>
  <rowBreaks count="1" manualBreakCount="1">
    <brk id="50" max="16383" man="1"/>
  </rowBreaks>
  <ignoredErrors>
    <ignoredError sqref="AB75:AB79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44"/>
  <sheetViews>
    <sheetView workbookViewId="0">
      <selection activeCell="M27" sqref="M27"/>
    </sheetView>
  </sheetViews>
  <sheetFormatPr baseColWidth="10" defaultColWidth="12" defaultRowHeight="12.75" x14ac:dyDescent="0.2"/>
  <cols>
    <col min="1" max="1" width="30.6640625" style="354" customWidth="1"/>
    <col min="2" max="6" width="12" style="354"/>
    <col min="7" max="7" width="12" style="354" customWidth="1"/>
    <col min="8" max="10" width="12" style="354"/>
    <col min="11" max="12" width="25" style="354" customWidth="1"/>
    <col min="13" max="13" width="24.1640625" style="354" customWidth="1"/>
    <col min="14" max="14" width="5.83203125" style="354" customWidth="1"/>
    <col min="15" max="15" width="13.33203125" style="354" bestFit="1" customWidth="1"/>
    <col min="16" max="16" width="21.6640625" style="354" bestFit="1" customWidth="1"/>
    <col min="17" max="17" width="16.5" style="354" bestFit="1" customWidth="1"/>
    <col min="18" max="16384" width="12" style="354"/>
  </cols>
  <sheetData>
    <row r="1" spans="1:19" x14ac:dyDescent="0.2">
      <c r="A1" s="8" t="s">
        <v>0</v>
      </c>
    </row>
    <row r="2" spans="1:19" ht="18.75" x14ac:dyDescent="0.3">
      <c r="A2" s="1185" t="str">
        <f>"Bilan initial de la campagne "&amp;ANNEE-4</f>
        <v>Bilan initial de la campagne 2017</v>
      </c>
      <c r="B2" s="1185"/>
      <c r="C2" s="1185"/>
      <c r="D2" s="1185"/>
      <c r="E2" s="1185"/>
    </row>
    <row r="3" spans="1:19" ht="9.75" customHeight="1" x14ac:dyDescent="0.2"/>
    <row r="4" spans="1:19" x14ac:dyDescent="0.2">
      <c r="B4" s="765" t="s">
        <v>7</v>
      </c>
      <c r="C4" s="765" t="s">
        <v>6</v>
      </c>
      <c r="D4" s="765" t="s">
        <v>268</v>
      </c>
    </row>
    <row r="5" spans="1:19" x14ac:dyDescent="0.2">
      <c r="A5" s="766" t="s">
        <v>90</v>
      </c>
      <c r="B5" s="767">
        <v>1987</v>
      </c>
      <c r="C5" s="767">
        <v>8202</v>
      </c>
      <c r="D5" s="767">
        <f>B5+C5</f>
        <v>10189</v>
      </c>
      <c r="F5" s="396"/>
    </row>
    <row r="6" spans="1:19" x14ac:dyDescent="0.2">
      <c r="A6" s="766" t="s">
        <v>269</v>
      </c>
      <c r="B6" s="767">
        <v>1666</v>
      </c>
      <c r="C6" s="767">
        <v>6122</v>
      </c>
      <c r="D6" s="983">
        <v>7756</v>
      </c>
      <c r="E6" s="396"/>
      <c r="F6" s="982"/>
    </row>
    <row r="7" spans="1:19" x14ac:dyDescent="0.2">
      <c r="B7" s="396"/>
      <c r="C7" s="396"/>
      <c r="F7" s="982"/>
    </row>
    <row r="8" spans="1:19" x14ac:dyDescent="0.2">
      <c r="A8" s="397" t="str">
        <f>"* "&amp;B6+C6-D6&amp;" personnes ont été qualifiées à la fois aux fonctions de PR et de MCF"</f>
        <v>* 32 personnes ont été qualifiées à la fois aux fonctions de PR et de MCF</v>
      </c>
    </row>
    <row r="9" spans="1:19" ht="9" customHeight="1" x14ac:dyDescent="0.2"/>
    <row r="10" spans="1:19" ht="15.75" x14ac:dyDescent="0.25">
      <c r="A10" s="1176" t="str">
        <f>"Requalifications des qualifiés de la cohorte initiale de "&amp;ANNEE-4</f>
        <v>Requalifications des qualifiés de la cohorte initiale de 2017</v>
      </c>
      <c r="B10" s="1176"/>
      <c r="C10" s="1176"/>
      <c r="D10" s="1176"/>
      <c r="E10" s="1176"/>
      <c r="F10" s="1176"/>
      <c r="G10" s="1177"/>
      <c r="H10" s="1177"/>
    </row>
    <row r="11" spans="1:19" x14ac:dyDescent="0.2">
      <c r="P11"/>
      <c r="Q11"/>
    </row>
    <row r="12" spans="1:19" ht="30" customHeight="1" x14ac:dyDescent="0.2">
      <c r="B12" s="1178" t="s">
        <v>418</v>
      </c>
      <c r="C12" s="1180" t="s">
        <v>270</v>
      </c>
      <c r="D12" s="1181"/>
      <c r="E12" s="1181"/>
      <c r="F12" s="1182"/>
      <c r="G12" s="1183" t="s">
        <v>417</v>
      </c>
      <c r="H12" s="1184"/>
      <c r="L12"/>
      <c r="M12"/>
      <c r="P12"/>
      <c r="Q12"/>
    </row>
    <row r="13" spans="1:19" ht="15" customHeight="1" x14ac:dyDescent="0.2">
      <c r="B13" s="1179"/>
      <c r="C13" s="768">
        <f t="shared" ref="C13:D13" si="0">D13-1</f>
        <v>2018</v>
      </c>
      <c r="D13" s="768">
        <f t="shared" si="0"/>
        <v>2019</v>
      </c>
      <c r="E13" s="768">
        <f>F13-1</f>
        <v>2020</v>
      </c>
      <c r="F13" s="768">
        <v>2021</v>
      </c>
      <c r="G13" s="398" t="s">
        <v>271</v>
      </c>
      <c r="H13" s="769" t="s">
        <v>272</v>
      </c>
      <c r="L13"/>
      <c r="M13"/>
    </row>
    <row r="14" spans="1:19" x14ac:dyDescent="0.2">
      <c r="A14" s="770" t="s">
        <v>318</v>
      </c>
      <c r="B14" s="771"/>
      <c r="C14" s="772"/>
      <c r="D14" s="772"/>
      <c r="E14" s="772"/>
      <c r="F14" s="773"/>
      <c r="G14" s="774"/>
      <c r="H14" s="775"/>
      <c r="K14"/>
      <c r="L14"/>
      <c r="M14"/>
      <c r="P14"/>
      <c r="Q14"/>
      <c r="R14"/>
      <c r="S14"/>
    </row>
    <row r="15" spans="1:19" x14ac:dyDescent="0.2">
      <c r="A15" s="399"/>
      <c r="B15" s="400"/>
      <c r="C15" s="401"/>
      <c r="D15" s="401"/>
      <c r="E15" s="401"/>
      <c r="F15" s="402"/>
      <c r="G15" s="403"/>
      <c r="H15" s="404"/>
      <c r="K15"/>
      <c r="L15"/>
      <c r="M15"/>
      <c r="N15"/>
      <c r="O15"/>
      <c r="P15" s="732"/>
      <c r="Q15" s="797"/>
      <c r="R15"/>
      <c r="S15"/>
    </row>
    <row r="16" spans="1:19" x14ac:dyDescent="0.2">
      <c r="A16" s="776" t="s">
        <v>28</v>
      </c>
      <c r="B16" s="777">
        <v>1064</v>
      </c>
      <c r="C16" s="778">
        <v>30</v>
      </c>
      <c r="D16" s="778">
        <v>12</v>
      </c>
      <c r="E16" s="778">
        <v>20</v>
      </c>
      <c r="F16" s="779">
        <v>11</v>
      </c>
      <c r="G16" s="780">
        <v>995</v>
      </c>
      <c r="H16" s="781">
        <f>(B16-G16)/B16</f>
        <v>6.4849624060150379E-2</v>
      </c>
      <c r="I16" s="396"/>
      <c r="J16" s="396"/>
      <c r="K16"/>
      <c r="L16"/>
      <c r="M16"/>
      <c r="N16"/>
      <c r="O16"/>
      <c r="P16" s="732"/>
      <c r="Q16" s="797"/>
      <c r="R16"/>
      <c r="S16"/>
    </row>
    <row r="17" spans="1:19" x14ac:dyDescent="0.2">
      <c r="A17" s="776" t="s">
        <v>27</v>
      </c>
      <c r="B17" s="777">
        <v>602</v>
      </c>
      <c r="C17" s="778">
        <v>10</v>
      </c>
      <c r="D17" s="778">
        <v>6</v>
      </c>
      <c r="E17" s="778">
        <v>6</v>
      </c>
      <c r="F17" s="779">
        <v>4</v>
      </c>
      <c r="G17" s="780">
        <v>578</v>
      </c>
      <c r="H17" s="781">
        <f>(B17-G17)/B17</f>
        <v>3.9867109634551492E-2</v>
      </c>
      <c r="I17" s="396"/>
      <c r="J17" s="396"/>
      <c r="K17"/>
      <c r="L17"/>
      <c r="M17"/>
      <c r="N17"/>
      <c r="O17"/>
      <c r="P17" s="732"/>
      <c r="Q17" s="797"/>
      <c r="R17"/>
      <c r="S17"/>
    </row>
    <row r="18" spans="1:19" x14ac:dyDescent="0.2">
      <c r="A18" s="776" t="s">
        <v>9</v>
      </c>
      <c r="B18" s="777">
        <v>1666</v>
      </c>
      <c r="C18" s="779">
        <v>40</v>
      </c>
      <c r="D18" s="779">
        <v>18</v>
      </c>
      <c r="E18" s="779">
        <v>26</v>
      </c>
      <c r="F18" s="779">
        <v>15</v>
      </c>
      <c r="G18" s="780">
        <v>1573</v>
      </c>
      <c r="H18" s="781">
        <f>(B18-G18)/B18</f>
        <v>5.5822328931572629E-2</v>
      </c>
      <c r="I18" s="396"/>
      <c r="J18" s="396"/>
      <c r="K18"/>
      <c r="L18"/>
      <c r="M18" s="797"/>
      <c r="N18" s="797"/>
      <c r="O18" s="797"/>
      <c r="P18"/>
      <c r="Q18"/>
      <c r="R18"/>
      <c r="S18"/>
    </row>
    <row r="19" spans="1:19" x14ac:dyDescent="0.2">
      <c r="A19" s="782"/>
      <c r="B19" s="783"/>
      <c r="C19" s="784"/>
      <c r="D19" s="784"/>
      <c r="E19" s="784"/>
      <c r="F19" s="785"/>
      <c r="G19" s="786"/>
      <c r="H19" s="787"/>
      <c r="I19" s="396"/>
      <c r="J19" s="396"/>
      <c r="K19"/>
      <c r="L19"/>
      <c r="M19"/>
      <c r="N19" s="797"/>
      <c r="O19" s="797"/>
    </row>
    <row r="20" spans="1:19" x14ac:dyDescent="0.2">
      <c r="A20" s="770" t="s">
        <v>273</v>
      </c>
      <c r="B20" s="771"/>
      <c r="C20" s="772"/>
      <c r="D20" s="772"/>
      <c r="E20" s="772"/>
      <c r="F20" s="773"/>
      <c r="G20" s="774"/>
      <c r="H20" s="775"/>
      <c r="I20" s="396"/>
      <c r="J20" s="396"/>
      <c r="K20"/>
      <c r="L20"/>
      <c r="M20"/>
      <c r="N20" s="797"/>
      <c r="O20" s="797"/>
    </row>
    <row r="21" spans="1:19" x14ac:dyDescent="0.2">
      <c r="A21" s="399"/>
      <c r="B21" s="400"/>
      <c r="C21" s="401"/>
      <c r="D21" s="401"/>
      <c r="E21" s="401"/>
      <c r="F21" s="402"/>
      <c r="G21" s="403"/>
      <c r="H21" s="404"/>
      <c r="I21" s="396"/>
      <c r="J21" s="396"/>
      <c r="K21"/>
      <c r="L21"/>
      <c r="M21"/>
      <c r="N21" s="797"/>
      <c r="O21" s="797"/>
    </row>
    <row r="22" spans="1:19" x14ac:dyDescent="0.2">
      <c r="A22" s="776" t="s">
        <v>28</v>
      </c>
      <c r="B22" s="777">
        <v>3274</v>
      </c>
      <c r="C22" s="778">
        <v>94</v>
      </c>
      <c r="D22" s="778">
        <v>38</v>
      </c>
      <c r="E22" s="778">
        <v>35</v>
      </c>
      <c r="F22" s="779">
        <v>138</v>
      </c>
      <c r="G22" s="780">
        <v>2988</v>
      </c>
      <c r="H22" s="781">
        <f>(B22-G22)/B22</f>
        <v>8.7354917532070864E-2</v>
      </c>
      <c r="I22" s="396"/>
      <c r="J22" s="396"/>
      <c r="K22"/>
      <c r="L22"/>
    </row>
    <row r="23" spans="1:19" x14ac:dyDescent="0.2">
      <c r="A23" s="776" t="s">
        <v>27</v>
      </c>
      <c r="B23" s="777">
        <v>2848</v>
      </c>
      <c r="C23" s="778">
        <v>67</v>
      </c>
      <c r="D23" s="778">
        <v>39</v>
      </c>
      <c r="E23" s="778">
        <v>33</v>
      </c>
      <c r="F23" s="779">
        <v>118</v>
      </c>
      <c r="G23" s="780">
        <v>2599</v>
      </c>
      <c r="H23" s="781">
        <f>(B23-G23)/B23</f>
        <v>8.7429775280898875E-2</v>
      </c>
      <c r="I23" s="396"/>
      <c r="J23" s="396"/>
      <c r="K23"/>
      <c r="L23"/>
    </row>
    <row r="24" spans="1:19" x14ac:dyDescent="0.2">
      <c r="A24" s="776" t="s">
        <v>9</v>
      </c>
      <c r="B24" s="777">
        <v>6122</v>
      </c>
      <c r="C24" s="778">
        <v>161</v>
      </c>
      <c r="D24" s="778">
        <v>77</v>
      </c>
      <c r="E24" s="778">
        <v>68</v>
      </c>
      <c r="F24" s="778">
        <v>256</v>
      </c>
      <c r="G24" s="780">
        <v>5587</v>
      </c>
      <c r="H24" s="781">
        <f>(B24-G24)/B24</f>
        <v>8.7389741914407057E-2</v>
      </c>
      <c r="I24" s="396"/>
      <c r="J24" s="396"/>
      <c r="K24"/>
      <c r="L24"/>
    </row>
    <row r="25" spans="1:19" x14ac:dyDescent="0.2">
      <c r="A25" s="782"/>
      <c r="B25" s="783"/>
      <c r="C25" s="784"/>
      <c r="D25" s="784"/>
      <c r="E25" s="784"/>
      <c r="F25" s="785"/>
      <c r="G25" s="786"/>
      <c r="H25" s="787"/>
      <c r="I25" s="396"/>
      <c r="J25" s="396"/>
      <c r="K25"/>
      <c r="L25"/>
    </row>
    <row r="26" spans="1:19" x14ac:dyDescent="0.2">
      <c r="A26" s="770" t="s">
        <v>274</v>
      </c>
      <c r="B26" s="771"/>
      <c r="C26" s="772"/>
      <c r="D26" s="772"/>
      <c r="E26" s="772"/>
      <c r="F26" s="773"/>
      <c r="G26" s="774"/>
      <c r="H26" s="775"/>
      <c r="I26" s="396"/>
      <c r="J26" s="396"/>
      <c r="K26"/>
      <c r="L26"/>
    </row>
    <row r="27" spans="1:19" x14ac:dyDescent="0.2">
      <c r="A27" s="399"/>
      <c r="B27" s="400"/>
      <c r="C27" s="401"/>
      <c r="D27" s="401"/>
      <c r="E27" s="401"/>
      <c r="F27" s="402"/>
      <c r="G27" s="403"/>
      <c r="H27" s="404"/>
      <c r="I27" s="396"/>
      <c r="J27" s="396"/>
      <c r="K27"/>
      <c r="L27"/>
    </row>
    <row r="28" spans="1:19" x14ac:dyDescent="0.2">
      <c r="A28" s="776" t="s">
        <v>28</v>
      </c>
      <c r="B28" s="777">
        <v>4313</v>
      </c>
      <c r="C28" s="778">
        <v>123</v>
      </c>
      <c r="D28" s="778">
        <v>49</v>
      </c>
      <c r="E28" s="778">
        <v>55</v>
      </c>
      <c r="F28" s="779">
        <v>147</v>
      </c>
      <c r="G28" s="780">
        <v>3962</v>
      </c>
      <c r="H28" s="781">
        <f>(B28-G28)/B28</f>
        <v>8.1381868768838392E-2</v>
      </c>
      <c r="I28" s="396"/>
      <c r="J28" s="396"/>
      <c r="K28"/>
      <c r="L28"/>
    </row>
    <row r="29" spans="1:19" x14ac:dyDescent="0.2">
      <c r="A29" s="776" t="s">
        <v>27</v>
      </c>
      <c r="B29" s="777">
        <v>3443</v>
      </c>
      <c r="C29" s="778">
        <v>77</v>
      </c>
      <c r="D29" s="778">
        <v>45</v>
      </c>
      <c r="E29" s="778">
        <v>38</v>
      </c>
      <c r="F29" s="779">
        <v>122</v>
      </c>
      <c r="G29" s="780">
        <v>3171</v>
      </c>
      <c r="H29" s="781">
        <f>(B29-G29)/B29</f>
        <v>7.9000871333139711E-2</v>
      </c>
      <c r="I29" s="396"/>
      <c r="J29" s="396"/>
      <c r="K29"/>
      <c r="L29"/>
    </row>
    <row r="30" spans="1:19" x14ac:dyDescent="0.2">
      <c r="A30" s="776" t="s">
        <v>9</v>
      </c>
      <c r="B30" s="777">
        <v>7756</v>
      </c>
      <c r="C30" s="778">
        <v>200</v>
      </c>
      <c r="D30" s="778">
        <v>94</v>
      </c>
      <c r="E30" s="778">
        <v>93</v>
      </c>
      <c r="F30" s="778">
        <v>269</v>
      </c>
      <c r="G30" s="780">
        <v>7133</v>
      </c>
      <c r="H30" s="781">
        <f>(B30-G30)/B30</f>
        <v>8.0324909747292422E-2</v>
      </c>
      <c r="I30" s="396"/>
      <c r="J30" s="396"/>
      <c r="K30"/>
      <c r="L30"/>
    </row>
    <row r="31" spans="1:19" x14ac:dyDescent="0.2">
      <c r="A31" s="782"/>
      <c r="B31" s="788"/>
      <c r="C31" s="789"/>
      <c r="D31" s="789"/>
      <c r="E31" s="789"/>
      <c r="F31" s="790"/>
      <c r="G31" s="791"/>
      <c r="H31" s="787"/>
      <c r="K31"/>
      <c r="L31"/>
    </row>
    <row r="32" spans="1:19" x14ac:dyDescent="0.2">
      <c r="B32" s="396"/>
      <c r="C32" s="396"/>
      <c r="D32" s="396"/>
      <c r="E32" s="396"/>
      <c r="F32" s="396"/>
      <c r="G32" s="396"/>
      <c r="H32" s="396"/>
    </row>
    <row r="33" spans="1:10" x14ac:dyDescent="0.2">
      <c r="A33" s="405" t="s">
        <v>319</v>
      </c>
    </row>
    <row r="34" spans="1:10" x14ac:dyDescent="0.2">
      <c r="A34" s="405" t="s">
        <v>419</v>
      </c>
    </row>
    <row r="35" spans="1:10" x14ac:dyDescent="0.2">
      <c r="A35" s="348" t="s">
        <v>420</v>
      </c>
    </row>
    <row r="36" spans="1:10" x14ac:dyDescent="0.2">
      <c r="A36" s="348"/>
    </row>
    <row r="37" spans="1:10" x14ac:dyDescent="0.2">
      <c r="A37" s="621" t="s">
        <v>275</v>
      </c>
      <c r="B37" s="514"/>
      <c r="C37" s="514"/>
      <c r="D37" s="514"/>
      <c r="E37" s="514"/>
      <c r="F37" s="514"/>
      <c r="G37" s="514"/>
      <c r="H37" s="514"/>
      <c r="I37" s="514"/>
      <c r="J37" s="514"/>
    </row>
    <row r="38" spans="1:10" x14ac:dyDescent="0.2">
      <c r="A38" s="621" t="s">
        <v>276</v>
      </c>
      <c r="B38" s="514"/>
      <c r="C38" s="514"/>
      <c r="D38" s="514"/>
      <c r="E38" s="514"/>
      <c r="F38" s="514"/>
      <c r="G38" s="514"/>
      <c r="H38" s="514"/>
      <c r="I38" s="514"/>
      <c r="J38" s="514"/>
    </row>
    <row r="39" spans="1:10" x14ac:dyDescent="0.2">
      <c r="A39" s="621" t="s">
        <v>277</v>
      </c>
      <c r="B39" s="514"/>
      <c r="C39" s="514"/>
      <c r="D39" s="514"/>
      <c r="E39" s="514"/>
      <c r="F39" s="514"/>
      <c r="G39" s="514"/>
      <c r="H39" s="514"/>
      <c r="I39" s="514"/>
      <c r="J39" s="514"/>
    </row>
    <row r="40" spans="1:10" x14ac:dyDescent="0.2">
      <c r="A40" s="621" t="s">
        <v>278</v>
      </c>
      <c r="B40" s="514"/>
      <c r="C40" s="514"/>
      <c r="D40" s="514"/>
      <c r="E40" s="514"/>
      <c r="F40" s="514"/>
      <c r="G40" s="514"/>
      <c r="H40" s="514"/>
      <c r="I40" s="514"/>
      <c r="J40" s="514"/>
    </row>
    <row r="41" spans="1:10" x14ac:dyDescent="0.2">
      <c r="A41" s="348"/>
    </row>
    <row r="42" spans="1:10" x14ac:dyDescent="0.2">
      <c r="A42" s="348" t="s">
        <v>421</v>
      </c>
    </row>
    <row r="43" spans="1:10" x14ac:dyDescent="0.2">
      <c r="A43" s="348"/>
    </row>
    <row r="44" spans="1:10" x14ac:dyDescent="0.2">
      <c r="A44" s="348"/>
    </row>
  </sheetData>
  <mergeCells count="5">
    <mergeCell ref="A10:H10"/>
    <mergeCell ref="B12:B13"/>
    <mergeCell ref="C12:F12"/>
    <mergeCell ref="G12:H12"/>
    <mergeCell ref="A2:E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tabColor rgb="FF000066"/>
  </sheetPr>
  <dimension ref="A1:AA36"/>
  <sheetViews>
    <sheetView showZeros="0" zoomScaleNormal="100" workbookViewId="0">
      <selection activeCell="M27" sqref="M27"/>
    </sheetView>
  </sheetViews>
  <sheetFormatPr baseColWidth="10" defaultRowHeight="12.75" x14ac:dyDescent="0.2"/>
  <sheetData>
    <row r="1" spans="1:27" ht="18.75" x14ac:dyDescent="0.3">
      <c r="A1" s="10"/>
      <c r="B1" s="142"/>
      <c r="C1" s="143"/>
      <c r="D1" s="143"/>
      <c r="E1" s="143"/>
      <c r="I1" s="1186"/>
      <c r="J1" s="1186"/>
    </row>
    <row r="5" spans="1:27" x14ac:dyDescent="0.2">
      <c r="E5" s="428"/>
    </row>
    <row r="6" spans="1:27" x14ac:dyDescent="0.2">
      <c r="E6" s="428"/>
    </row>
    <row r="9" spans="1:27" x14ac:dyDescent="0.2">
      <c r="AA9">
        <f>Z9/11</f>
        <v>0</v>
      </c>
    </row>
    <row r="10" spans="1:27" x14ac:dyDescent="0.2">
      <c r="AA10">
        <f>Z10/11</f>
        <v>0</v>
      </c>
    </row>
    <row r="15" spans="1:27" s="156" customFormat="1" ht="20.25" x14ac:dyDescent="0.3"/>
    <row r="16" spans="1:27" ht="33" x14ac:dyDescent="0.45">
      <c r="A16" s="1020" t="str">
        <f>'fiche technique'!B3</f>
        <v>Campagne de qualification pour l'année 2021</v>
      </c>
      <c r="B16" s="1020"/>
      <c r="C16" s="1020"/>
      <c r="D16" s="1020"/>
      <c r="E16" s="1020"/>
      <c r="F16" s="1020"/>
      <c r="G16" s="1020"/>
      <c r="H16" s="1020"/>
      <c r="I16" s="1020"/>
      <c r="J16" s="1020"/>
    </row>
    <row r="20" spans="2:10" ht="7.9" customHeight="1" x14ac:dyDescent="0.2"/>
    <row r="25" spans="2:10" x14ac:dyDescent="0.2">
      <c r="B25" s="5"/>
      <c r="C25" s="5"/>
      <c r="D25" s="5"/>
      <c r="E25" s="5"/>
      <c r="F25" s="5"/>
      <c r="G25" s="5"/>
      <c r="H25" s="5"/>
      <c r="I25" s="5"/>
      <c r="J25" s="5"/>
    </row>
    <row r="26" spans="2:10" x14ac:dyDescent="0.2">
      <c r="B26" s="5"/>
      <c r="C26" s="5"/>
      <c r="D26" s="5"/>
      <c r="E26" s="5"/>
      <c r="F26" s="5"/>
      <c r="G26" s="5"/>
      <c r="H26" s="5"/>
      <c r="I26" s="5"/>
      <c r="J26" s="5"/>
    </row>
    <row r="35" spans="1:10" ht="33" x14ac:dyDescent="0.2">
      <c r="A35" s="1021" t="s">
        <v>155</v>
      </c>
      <c r="B35" s="1021"/>
      <c r="C35" s="1021"/>
      <c r="D35" s="1021"/>
      <c r="E35" s="1021"/>
      <c r="F35" s="1021"/>
      <c r="G35" s="1021"/>
      <c r="H35" s="1021"/>
      <c r="I35" s="1021"/>
      <c r="J35" s="1021"/>
    </row>
    <row r="36" spans="1:10" ht="33" x14ac:dyDescent="0.2">
      <c r="A36" s="6"/>
      <c r="B36" s="5"/>
      <c r="C36" s="5"/>
      <c r="D36" s="5"/>
      <c r="E36" s="5"/>
      <c r="F36" s="5"/>
      <c r="G36" s="5"/>
      <c r="H36" s="5"/>
      <c r="I36" s="5"/>
      <c r="J36" s="5"/>
    </row>
  </sheetData>
  <sheetProtection selectLockedCells="1" selectUnlockedCells="1"/>
  <mergeCells count="3">
    <mergeCell ref="I1:J1"/>
    <mergeCell ref="A16:J16"/>
    <mergeCell ref="A35:J35"/>
  </mergeCells>
  <printOptions horizontalCentered="1"/>
  <pageMargins left="0.59055118110236227" right="0.39370078740157483" top="0.39370078740157483" bottom="0.39370078740157483" header="0.51181102362204722" footer="0.19685039370078741"/>
  <pageSetup paperSize="9" scale="79" firstPageNumber="0" orientation="portrait" r:id="rId1"/>
  <headerFooter alignWithMargins="0">
    <oddFooter>&amp;CPage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A1:E66"/>
  <sheetViews>
    <sheetView showGridLines="0" showZeros="0" workbookViewId="0"/>
  </sheetViews>
  <sheetFormatPr baseColWidth="10" defaultColWidth="13.33203125" defaultRowHeight="12.75" x14ac:dyDescent="0.2"/>
  <cols>
    <col min="1" max="1" width="13.6640625" style="517" bestFit="1" customWidth="1"/>
    <col min="2" max="2" width="8.5" style="517" customWidth="1"/>
    <col min="3" max="3" width="18.83203125" style="517" customWidth="1"/>
    <col min="4" max="4" width="13.33203125" style="1014"/>
    <col min="5" max="5" width="87" style="517" customWidth="1"/>
    <col min="6" max="16384" width="13.33203125" style="517"/>
  </cols>
  <sheetData>
    <row r="1" spans="1:5" x14ac:dyDescent="0.2">
      <c r="A1" s="516"/>
      <c r="B1" s="516"/>
      <c r="C1" s="516"/>
      <c r="D1" s="1007"/>
      <c r="E1" s="516"/>
    </row>
    <row r="2" spans="1:5" ht="18.75" customHeight="1" x14ac:dyDescent="0.2">
      <c r="A2" s="1187" t="s">
        <v>215</v>
      </c>
      <c r="B2" s="1187"/>
      <c r="C2" s="1187"/>
      <c r="D2" s="1187"/>
      <c r="E2" s="1187"/>
    </row>
    <row r="3" spans="1:5" ht="9" customHeight="1" x14ac:dyDescent="0.2">
      <c r="A3" s="516"/>
      <c r="B3" s="516"/>
      <c r="C3" s="516"/>
      <c r="D3" s="1007"/>
      <c r="E3" s="516"/>
    </row>
    <row r="4" spans="1:5" ht="9" customHeight="1" x14ac:dyDescent="0.2">
      <c r="A4" s="516"/>
      <c r="B4" s="516"/>
      <c r="C4" s="516"/>
      <c r="D4" s="1007"/>
      <c r="E4" s="516"/>
    </row>
    <row r="5" spans="1:5" ht="25.5" x14ac:dyDescent="0.2">
      <c r="A5" s="518" t="s">
        <v>282</v>
      </c>
      <c r="B5" s="518" t="s">
        <v>156</v>
      </c>
      <c r="C5" s="518" t="s">
        <v>283</v>
      </c>
      <c r="D5" s="1008" t="s">
        <v>121</v>
      </c>
      <c r="E5" s="518" t="s">
        <v>284</v>
      </c>
    </row>
    <row r="6" spans="1:5" x14ac:dyDescent="0.2">
      <c r="A6" s="518"/>
      <c r="B6" s="518"/>
      <c r="C6" s="518"/>
      <c r="D6" s="1008"/>
      <c r="E6" s="518"/>
    </row>
    <row r="7" spans="1:5" x14ac:dyDescent="0.2">
      <c r="A7" s="1208" t="s">
        <v>35</v>
      </c>
      <c r="B7" s="1212" t="s">
        <v>29</v>
      </c>
      <c r="C7" s="1213" t="s">
        <v>285</v>
      </c>
      <c r="D7" s="1009" t="s">
        <v>29</v>
      </c>
      <c r="E7" s="519" t="s">
        <v>157</v>
      </c>
    </row>
    <row r="8" spans="1:5" x14ac:dyDescent="0.2">
      <c r="A8" s="1208"/>
      <c r="B8" s="1190"/>
      <c r="C8" s="1188"/>
      <c r="D8" s="1010" t="s">
        <v>30</v>
      </c>
      <c r="E8" s="520" t="s">
        <v>158</v>
      </c>
    </row>
    <row r="9" spans="1:5" x14ac:dyDescent="0.2">
      <c r="A9" s="1208"/>
      <c r="B9" s="1190"/>
      <c r="C9" s="1188"/>
      <c r="D9" s="1010" t="s">
        <v>31</v>
      </c>
      <c r="E9" s="520" t="s">
        <v>159</v>
      </c>
    </row>
    <row r="10" spans="1:5" x14ac:dyDescent="0.2">
      <c r="A10" s="1208"/>
      <c r="B10" s="1191"/>
      <c r="C10" s="1188"/>
      <c r="D10" s="1010" t="s">
        <v>32</v>
      </c>
      <c r="E10" s="520" t="s">
        <v>160</v>
      </c>
    </row>
    <row r="11" spans="1:5" ht="21" customHeight="1" x14ac:dyDescent="0.2">
      <c r="A11" s="1208"/>
      <c r="B11" s="1203" t="s">
        <v>30</v>
      </c>
      <c r="C11" s="1188" t="s">
        <v>286</v>
      </c>
      <c r="D11" s="1010" t="s">
        <v>33</v>
      </c>
      <c r="E11" s="520" t="s">
        <v>161</v>
      </c>
    </row>
    <row r="12" spans="1:5" ht="21" customHeight="1" x14ac:dyDescent="0.2">
      <c r="A12" s="1208"/>
      <c r="B12" s="1204"/>
      <c r="C12" s="1188"/>
      <c r="D12" s="1010" t="s">
        <v>34</v>
      </c>
      <c r="E12" s="1015" t="s">
        <v>442</v>
      </c>
    </row>
    <row r="13" spans="1:5" ht="12.75" customHeight="1" x14ac:dyDescent="0.2">
      <c r="A13" s="1208" t="s">
        <v>122</v>
      </c>
      <c r="B13" s="1209" t="s">
        <v>31</v>
      </c>
      <c r="C13" s="1196" t="s">
        <v>287</v>
      </c>
      <c r="D13" s="1010" t="s">
        <v>36</v>
      </c>
      <c r="E13" s="1015" t="s">
        <v>443</v>
      </c>
    </row>
    <row r="14" spans="1:5" x14ac:dyDescent="0.2">
      <c r="A14" s="1208"/>
      <c r="B14" s="1215"/>
      <c r="C14" s="1197"/>
      <c r="D14" s="1010" t="s">
        <v>37</v>
      </c>
      <c r="E14" s="520" t="s">
        <v>162</v>
      </c>
    </row>
    <row r="15" spans="1:5" x14ac:dyDescent="0.2">
      <c r="A15" s="1208"/>
      <c r="B15" s="1215"/>
      <c r="C15" s="1197"/>
      <c r="D15" s="1010" t="s">
        <v>38</v>
      </c>
      <c r="E15" s="520" t="s">
        <v>163</v>
      </c>
    </row>
    <row r="16" spans="1:5" x14ac:dyDescent="0.2">
      <c r="A16" s="1208"/>
      <c r="B16" s="1215"/>
      <c r="C16" s="1197"/>
      <c r="D16" s="1011" t="s">
        <v>39</v>
      </c>
      <c r="E16" s="520" t="s">
        <v>164</v>
      </c>
    </row>
    <row r="17" spans="1:5" x14ac:dyDescent="0.2">
      <c r="A17" s="1208"/>
      <c r="B17" s="1215"/>
      <c r="C17" s="1197"/>
      <c r="D17" s="1011" t="s">
        <v>40</v>
      </c>
      <c r="E17" s="1015" t="s">
        <v>444</v>
      </c>
    </row>
    <row r="18" spans="1:5" x14ac:dyDescent="0.2">
      <c r="A18" s="1208"/>
      <c r="B18" s="1215"/>
      <c r="C18" s="1197"/>
      <c r="D18" s="1011" t="s">
        <v>41</v>
      </c>
      <c r="E18" s="1015" t="s">
        <v>453</v>
      </c>
    </row>
    <row r="19" spans="1:5" x14ac:dyDescent="0.2">
      <c r="A19" s="1208"/>
      <c r="B19" s="1215"/>
      <c r="C19" s="1197"/>
      <c r="D19" s="1011" t="s">
        <v>42</v>
      </c>
      <c r="E19" s="1015" t="s">
        <v>445</v>
      </c>
    </row>
    <row r="20" spans="1:5" x14ac:dyDescent="0.2">
      <c r="A20" s="1208"/>
      <c r="B20" s="1215"/>
      <c r="C20" s="1197"/>
      <c r="D20" s="1011" t="s">
        <v>43</v>
      </c>
      <c r="E20" s="1015" t="s">
        <v>446</v>
      </c>
    </row>
    <row r="21" spans="1:5" x14ac:dyDescent="0.2">
      <c r="A21" s="1208"/>
      <c r="B21" s="1216"/>
      <c r="C21" s="1198"/>
      <c r="D21" s="1011" t="s">
        <v>44</v>
      </c>
      <c r="E21" s="1015" t="s">
        <v>447</v>
      </c>
    </row>
    <row r="22" spans="1:5" x14ac:dyDescent="0.2">
      <c r="A22" s="1208"/>
      <c r="B22" s="1209" t="s">
        <v>32</v>
      </c>
      <c r="C22" s="1196" t="s">
        <v>288</v>
      </c>
      <c r="D22" s="1011" t="s">
        <v>45</v>
      </c>
      <c r="E22" s="1015" t="s">
        <v>448</v>
      </c>
    </row>
    <row r="23" spans="1:5" x14ac:dyDescent="0.2">
      <c r="A23" s="1208"/>
      <c r="B23" s="1210"/>
      <c r="C23" s="1197"/>
      <c r="D23" s="1011" t="s">
        <v>46</v>
      </c>
      <c r="E23" s="520" t="s">
        <v>165</v>
      </c>
    </row>
    <row r="24" spans="1:5" ht="38.25" x14ac:dyDescent="0.2">
      <c r="A24" s="1208"/>
      <c r="B24" s="1210"/>
      <c r="C24" s="1197"/>
      <c r="D24" s="1011" t="s">
        <v>47</v>
      </c>
      <c r="E24" s="520" t="s">
        <v>289</v>
      </c>
    </row>
    <row r="25" spans="1:5" x14ac:dyDescent="0.2">
      <c r="A25" s="1208"/>
      <c r="B25" s="1210"/>
      <c r="C25" s="1197"/>
      <c r="D25" s="1011" t="s">
        <v>48</v>
      </c>
      <c r="E25" s="520" t="s">
        <v>281</v>
      </c>
    </row>
    <row r="26" spans="1:5" x14ac:dyDescent="0.2">
      <c r="A26" s="1208"/>
      <c r="B26" s="1210"/>
      <c r="C26" s="1197"/>
      <c r="D26" s="1011" t="s">
        <v>49</v>
      </c>
      <c r="E26" s="1015" t="s">
        <v>449</v>
      </c>
    </row>
    <row r="27" spans="1:5" x14ac:dyDescent="0.2">
      <c r="A27" s="1208"/>
      <c r="B27" s="1210"/>
      <c r="C27" s="1197"/>
      <c r="D27" s="1011" t="s">
        <v>50</v>
      </c>
      <c r="E27" s="1015" t="s">
        <v>454</v>
      </c>
    </row>
    <row r="28" spans="1:5" ht="25.5" x14ac:dyDescent="0.2">
      <c r="A28" s="1208"/>
      <c r="B28" s="1210"/>
      <c r="C28" s="1197"/>
      <c r="D28" s="1011" t="s">
        <v>51</v>
      </c>
      <c r="E28" s="1015" t="s">
        <v>450</v>
      </c>
    </row>
    <row r="29" spans="1:5" x14ac:dyDescent="0.2">
      <c r="A29" s="1208"/>
      <c r="B29" s="1210"/>
      <c r="C29" s="1197"/>
      <c r="D29" s="1011" t="s">
        <v>52</v>
      </c>
      <c r="E29" s="520" t="s">
        <v>166</v>
      </c>
    </row>
    <row r="30" spans="1:5" x14ac:dyDescent="0.2">
      <c r="A30" s="1208"/>
      <c r="B30" s="1211"/>
      <c r="C30" s="1198"/>
      <c r="D30" s="1011" t="s">
        <v>53</v>
      </c>
      <c r="E30" s="520" t="s">
        <v>167</v>
      </c>
    </row>
    <row r="31" spans="1:5" ht="12.75" customHeight="1" x14ac:dyDescent="0.2">
      <c r="A31" s="1208"/>
      <c r="B31" s="1217">
        <v>12</v>
      </c>
      <c r="C31" s="1196" t="s">
        <v>290</v>
      </c>
      <c r="D31" s="1011" t="s">
        <v>54</v>
      </c>
      <c r="E31" s="520" t="s">
        <v>168</v>
      </c>
    </row>
    <row r="32" spans="1:5" x14ac:dyDescent="0.2">
      <c r="A32" s="1208"/>
      <c r="B32" s="1210"/>
      <c r="C32" s="1197"/>
      <c r="D32" s="1011" t="s">
        <v>55</v>
      </c>
      <c r="E32" s="520" t="s">
        <v>169</v>
      </c>
    </row>
    <row r="33" spans="1:5" x14ac:dyDescent="0.2">
      <c r="A33" s="1208"/>
      <c r="B33" s="1210"/>
      <c r="C33" s="1197"/>
      <c r="D33" s="1011" t="s">
        <v>56</v>
      </c>
      <c r="E33" s="520" t="s">
        <v>170</v>
      </c>
    </row>
    <row r="34" spans="1:5" x14ac:dyDescent="0.2">
      <c r="A34" s="1208"/>
      <c r="B34" s="1210"/>
      <c r="C34" s="1197"/>
      <c r="D34" s="1011" t="s">
        <v>57</v>
      </c>
      <c r="E34" s="520" t="s">
        <v>171</v>
      </c>
    </row>
    <row r="35" spans="1:5" x14ac:dyDescent="0.2">
      <c r="A35" s="1208"/>
      <c r="B35" s="1211"/>
      <c r="C35" s="1198"/>
      <c r="D35" s="1011" t="s">
        <v>58</v>
      </c>
      <c r="E35" s="520" t="s">
        <v>172</v>
      </c>
    </row>
    <row r="36" spans="1:5" ht="12.75" customHeight="1" x14ac:dyDescent="0.2">
      <c r="A36" s="1214"/>
      <c r="B36" s="1199" t="s">
        <v>291</v>
      </c>
      <c r="C36" s="1200"/>
      <c r="D36" s="1010" t="s">
        <v>216</v>
      </c>
      <c r="E36" s="520" t="s">
        <v>292</v>
      </c>
    </row>
    <row r="37" spans="1:5" x14ac:dyDescent="0.2">
      <c r="A37" s="521"/>
      <c r="B37" s="1201"/>
      <c r="C37" s="1202"/>
      <c r="D37" s="1010" t="s">
        <v>59</v>
      </c>
      <c r="E37" s="520" t="s">
        <v>293</v>
      </c>
    </row>
    <row r="38" spans="1:5" ht="12.75" customHeight="1" x14ac:dyDescent="0.2">
      <c r="A38" s="1208" t="s">
        <v>84</v>
      </c>
      <c r="B38" s="1209" t="s">
        <v>33</v>
      </c>
      <c r="C38" s="1196" t="s">
        <v>294</v>
      </c>
      <c r="D38" s="1011" t="s">
        <v>61</v>
      </c>
      <c r="E38" s="1015" t="s">
        <v>173</v>
      </c>
    </row>
    <row r="39" spans="1:5" x14ac:dyDescent="0.2">
      <c r="A39" s="1208"/>
      <c r="B39" s="1210"/>
      <c r="C39" s="1197"/>
      <c r="D39" s="1011" t="s">
        <v>62</v>
      </c>
      <c r="E39" s="520" t="s">
        <v>174</v>
      </c>
    </row>
    <row r="40" spans="1:5" x14ac:dyDescent="0.2">
      <c r="A40" s="1208"/>
      <c r="B40" s="1211"/>
      <c r="C40" s="1198"/>
      <c r="D40" s="1011" t="s">
        <v>63</v>
      </c>
      <c r="E40" s="520" t="s">
        <v>175</v>
      </c>
    </row>
    <row r="41" spans="1:5" x14ac:dyDescent="0.2">
      <c r="A41" s="1208"/>
      <c r="B41" s="1203" t="s">
        <v>34</v>
      </c>
      <c r="C41" s="1188" t="s">
        <v>295</v>
      </c>
      <c r="D41" s="1011" t="s">
        <v>64</v>
      </c>
      <c r="E41" s="520" t="s">
        <v>176</v>
      </c>
    </row>
    <row r="42" spans="1:5" x14ac:dyDescent="0.2">
      <c r="A42" s="1208"/>
      <c r="B42" s="1204"/>
      <c r="C42" s="1188"/>
      <c r="D42" s="1011" t="s">
        <v>65</v>
      </c>
      <c r="E42" s="520" t="s">
        <v>177</v>
      </c>
    </row>
    <row r="43" spans="1:5" x14ac:dyDescent="0.2">
      <c r="A43" s="1208"/>
      <c r="B43" s="1204"/>
      <c r="C43" s="1188"/>
      <c r="D43" s="1011" t="s">
        <v>66</v>
      </c>
      <c r="E43" s="520" t="s">
        <v>178</v>
      </c>
    </row>
    <row r="44" spans="1:5" x14ac:dyDescent="0.2">
      <c r="A44" s="1208"/>
      <c r="B44" s="1203" t="s">
        <v>36</v>
      </c>
      <c r="C44" s="1188" t="s">
        <v>296</v>
      </c>
      <c r="D44" s="1011" t="s">
        <v>67</v>
      </c>
      <c r="E44" s="520" t="s">
        <v>179</v>
      </c>
    </row>
    <row r="45" spans="1:5" x14ac:dyDescent="0.2">
      <c r="A45" s="1208"/>
      <c r="B45" s="1204"/>
      <c r="C45" s="1188"/>
      <c r="D45" s="1011" t="s">
        <v>68</v>
      </c>
      <c r="E45" s="520" t="s">
        <v>180</v>
      </c>
    </row>
    <row r="46" spans="1:5" x14ac:dyDescent="0.2">
      <c r="A46" s="1208"/>
      <c r="B46" s="1204"/>
      <c r="C46" s="1188"/>
      <c r="D46" s="1011" t="s">
        <v>69</v>
      </c>
      <c r="E46" s="520" t="s">
        <v>181</v>
      </c>
    </row>
    <row r="47" spans="1:5" x14ac:dyDescent="0.2">
      <c r="A47" s="1208"/>
      <c r="B47" s="1205" t="s">
        <v>37</v>
      </c>
      <c r="C47" s="1188" t="s">
        <v>297</v>
      </c>
      <c r="D47" s="1011" t="s">
        <v>70</v>
      </c>
      <c r="E47" s="520" t="s">
        <v>182</v>
      </c>
    </row>
    <row r="48" spans="1:5" x14ac:dyDescent="0.2">
      <c r="A48" s="1208"/>
      <c r="B48" s="1190"/>
      <c r="C48" s="1188"/>
      <c r="D48" s="1011" t="s">
        <v>71</v>
      </c>
      <c r="E48" s="520" t="s">
        <v>183</v>
      </c>
    </row>
    <row r="49" spans="1:5" x14ac:dyDescent="0.2">
      <c r="A49" s="1208"/>
      <c r="B49" s="1190"/>
      <c r="C49" s="1188"/>
      <c r="D49" s="1011" t="s">
        <v>72</v>
      </c>
      <c r="E49" s="520" t="s">
        <v>184</v>
      </c>
    </row>
    <row r="50" spans="1:5" x14ac:dyDescent="0.2">
      <c r="A50" s="1208"/>
      <c r="B50" s="1191"/>
      <c r="C50" s="1188"/>
      <c r="D50" s="1011" t="s">
        <v>73</v>
      </c>
      <c r="E50" s="520" t="s">
        <v>185</v>
      </c>
    </row>
    <row r="51" spans="1:5" x14ac:dyDescent="0.2">
      <c r="A51" s="1208"/>
      <c r="B51" s="1203" t="s">
        <v>38</v>
      </c>
      <c r="C51" s="1188" t="s">
        <v>298</v>
      </c>
      <c r="D51" s="1011" t="s">
        <v>74</v>
      </c>
      <c r="E51" s="520" t="s">
        <v>186</v>
      </c>
    </row>
    <row r="52" spans="1:5" x14ac:dyDescent="0.2">
      <c r="A52" s="1208"/>
      <c r="B52" s="1204"/>
      <c r="C52" s="1188"/>
      <c r="D52" s="1011" t="s">
        <v>75</v>
      </c>
      <c r="E52" s="520" t="s">
        <v>187</v>
      </c>
    </row>
    <row r="53" spans="1:5" x14ac:dyDescent="0.2">
      <c r="A53" s="1208"/>
      <c r="B53" s="1204"/>
      <c r="C53" s="1188"/>
      <c r="D53" s="1011" t="s">
        <v>76</v>
      </c>
      <c r="E53" s="520" t="s">
        <v>188</v>
      </c>
    </row>
    <row r="54" spans="1:5" x14ac:dyDescent="0.2">
      <c r="A54" s="1208"/>
      <c r="B54" s="1204"/>
      <c r="C54" s="1188"/>
      <c r="D54" s="1011" t="s">
        <v>77</v>
      </c>
      <c r="E54" s="520" t="s">
        <v>189</v>
      </c>
    </row>
    <row r="55" spans="1:5" x14ac:dyDescent="0.2">
      <c r="A55" s="1208"/>
      <c r="B55" s="1189">
        <v>10</v>
      </c>
      <c r="C55" s="1188" t="s">
        <v>299</v>
      </c>
      <c r="D55" s="1011" t="s">
        <v>78</v>
      </c>
      <c r="E55" s="520" t="s">
        <v>190</v>
      </c>
    </row>
    <row r="56" spans="1:5" x14ac:dyDescent="0.2">
      <c r="A56" s="1208"/>
      <c r="B56" s="1190"/>
      <c r="C56" s="1188"/>
      <c r="D56" s="1011" t="s">
        <v>79</v>
      </c>
      <c r="E56" s="520" t="s">
        <v>191</v>
      </c>
    </row>
    <row r="57" spans="1:5" x14ac:dyDescent="0.2">
      <c r="A57" s="1208"/>
      <c r="B57" s="1190"/>
      <c r="C57" s="1188"/>
      <c r="D57" s="1011" t="s">
        <v>80</v>
      </c>
      <c r="E57" s="520" t="s">
        <v>192</v>
      </c>
    </row>
    <row r="58" spans="1:5" x14ac:dyDescent="0.2">
      <c r="A58" s="1208"/>
      <c r="B58" s="1190"/>
      <c r="C58" s="1188"/>
      <c r="D58" s="1011" t="s">
        <v>81</v>
      </c>
      <c r="E58" s="520" t="s">
        <v>193</v>
      </c>
    </row>
    <row r="59" spans="1:5" x14ac:dyDescent="0.2">
      <c r="A59" s="1208"/>
      <c r="B59" s="1190"/>
      <c r="C59" s="1188"/>
      <c r="D59" s="1011" t="s">
        <v>82</v>
      </c>
      <c r="E59" s="520" t="s">
        <v>194</v>
      </c>
    </row>
    <row r="60" spans="1:5" x14ac:dyDescent="0.2">
      <c r="A60" s="1208"/>
      <c r="B60" s="1191"/>
      <c r="C60" s="1188"/>
      <c r="D60" s="1011" t="s">
        <v>83</v>
      </c>
      <c r="E60" s="520" t="s">
        <v>195</v>
      </c>
    </row>
    <row r="61" spans="1:5" x14ac:dyDescent="0.2">
      <c r="A61" s="1206" t="s">
        <v>455</v>
      </c>
      <c r="B61" s="1190">
        <v>11</v>
      </c>
      <c r="C61" s="1188" t="s">
        <v>300</v>
      </c>
      <c r="D61" s="1011" t="s">
        <v>436</v>
      </c>
      <c r="E61" s="520" t="s">
        <v>196</v>
      </c>
    </row>
    <row r="62" spans="1:5" x14ac:dyDescent="0.2">
      <c r="A62" s="1206"/>
      <c r="B62" s="1190"/>
      <c r="C62" s="1188"/>
      <c r="D62" s="1011" t="s">
        <v>437</v>
      </c>
      <c r="E62" s="520" t="s">
        <v>197</v>
      </c>
    </row>
    <row r="63" spans="1:5" x14ac:dyDescent="0.2">
      <c r="A63" s="1206"/>
      <c r="B63" s="1191"/>
      <c r="C63" s="1188"/>
      <c r="D63" s="1012" t="s">
        <v>438</v>
      </c>
      <c r="E63" s="1016" t="s">
        <v>451</v>
      </c>
    </row>
    <row r="64" spans="1:5" ht="12.75" customHeight="1" x14ac:dyDescent="0.2">
      <c r="A64" s="1206"/>
      <c r="B64" s="1192" t="s">
        <v>387</v>
      </c>
      <c r="C64" s="1189"/>
      <c r="D64" s="1012" t="s">
        <v>439</v>
      </c>
      <c r="E64" s="945" t="s">
        <v>393</v>
      </c>
    </row>
    <row r="65" spans="1:5" x14ac:dyDescent="0.2">
      <c r="A65" s="1206"/>
      <c r="B65" s="1193"/>
      <c r="C65" s="1190"/>
      <c r="D65" s="1012" t="s">
        <v>440</v>
      </c>
      <c r="E65" s="1016" t="s">
        <v>452</v>
      </c>
    </row>
    <row r="66" spans="1:5" x14ac:dyDescent="0.2">
      <c r="A66" s="1207"/>
      <c r="B66" s="1194"/>
      <c r="C66" s="1195"/>
      <c r="D66" s="1013" t="s">
        <v>441</v>
      </c>
      <c r="E66" s="522" t="s">
        <v>394</v>
      </c>
    </row>
  </sheetData>
  <mergeCells count="31">
    <mergeCell ref="A61:A66"/>
    <mergeCell ref="A38:A60"/>
    <mergeCell ref="B38:B40"/>
    <mergeCell ref="C38:C40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  <mergeCell ref="A2:E2"/>
    <mergeCell ref="C51:C54"/>
    <mergeCell ref="B55:B60"/>
    <mergeCell ref="C55:C60"/>
    <mergeCell ref="B64:C66"/>
    <mergeCell ref="C31:C35"/>
    <mergeCell ref="B36:C37"/>
    <mergeCell ref="B51:B54"/>
    <mergeCell ref="C61:C63"/>
    <mergeCell ref="B61:B63"/>
    <mergeCell ref="B41:B43"/>
    <mergeCell ref="C41:C43"/>
    <mergeCell ref="B44:B46"/>
    <mergeCell ref="C44:C46"/>
    <mergeCell ref="B47:B50"/>
    <mergeCell ref="C47:C5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>
    <oddHeader>&amp;L&amp;"Times New Roman,Gras"&amp;8DGRH A1-1&amp;R&amp;"Times New Roman,Gras"&amp;8Mai 2015</oddHeader>
    <oddFooter>Page 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G10"/>
  <sheetViews>
    <sheetView showZeros="0" workbookViewId="0">
      <selection activeCell="G13" sqref="G13"/>
    </sheetView>
  </sheetViews>
  <sheetFormatPr baseColWidth="10" defaultRowHeight="12.75" x14ac:dyDescent="0.2"/>
  <cols>
    <col min="1" max="1" width="34.1640625" customWidth="1"/>
    <col min="2" max="2" width="12" customWidth="1"/>
  </cols>
  <sheetData>
    <row r="1" spans="1:7" x14ac:dyDescent="0.2">
      <c r="A1" t="s">
        <v>407</v>
      </c>
      <c r="B1" s="967">
        <v>2021</v>
      </c>
    </row>
    <row r="2" spans="1:7" x14ac:dyDescent="0.2">
      <c r="B2" s="18"/>
      <c r="G2" t="s">
        <v>213</v>
      </c>
    </row>
    <row r="3" spans="1:7" ht="15.75" x14ac:dyDescent="0.2">
      <c r="B3" s="924" t="str">
        <f>"Campagne de qualification pour l'année "&amp;ANNEE</f>
        <v>Campagne de qualification pour l'année 2021</v>
      </c>
    </row>
    <row r="4" spans="1:7" x14ac:dyDescent="0.2">
      <c r="B4" s="12" t="str">
        <f>"Source: MESRI-DGRH A1-1, ANTARES, campagne qualification "&amp;ANNEE&amp;", données au 15/11/"&amp;ANNEE&amp;"       Remarque: La table des sections CNU est en page 28."</f>
        <v>Source: MESRI-DGRH A1-1, ANTARES, campagne qualification 2021, données au 15/11/2021       Remarque: La table des sections CNU est en page 28.</v>
      </c>
    </row>
    <row r="5" spans="1:7" x14ac:dyDescent="0.2">
      <c r="B5" s="12" t="str">
        <f>"Source: MESRI-DGRH A1-1, ANTARES, campagne qualification "&amp;ANNEE&amp;", données au 15/11/"&amp;ANNEE</f>
        <v>Source: MESRI-DGRH A1-1, ANTARES, campagne qualification 2021, données au 15/11/2021</v>
      </c>
    </row>
    <row r="6" spans="1:7" x14ac:dyDescent="0.2">
      <c r="B6" t="str">
        <f>"La qualification "&amp;ANNEE</f>
        <v>La qualification 2021</v>
      </c>
    </row>
    <row r="7" spans="1:7" x14ac:dyDescent="0.2">
      <c r="B7" t="str">
        <f>"et la campagne "&amp;ANNEE&amp;" de recrutement"</f>
        <v>et la campagne 2021 de recrutement</v>
      </c>
    </row>
    <row r="9" spans="1:7" x14ac:dyDescent="0.2">
      <c r="B9" t="str">
        <f>"Répartition disciplinaire de toutes les candidatures examinées à la qualification en "&amp;ANNEE</f>
        <v>Répartition disciplinaire de toutes les candidatures examinées à la qualification en 2021</v>
      </c>
    </row>
    <row r="10" spans="1:7" x14ac:dyDescent="0.2">
      <c r="B10" t="s">
        <v>356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002060"/>
  </sheetPr>
  <dimension ref="A1:AA165"/>
  <sheetViews>
    <sheetView showZeros="0" zoomScaleNormal="100" workbookViewId="0">
      <selection activeCell="M27" sqref="M27"/>
    </sheetView>
  </sheetViews>
  <sheetFormatPr baseColWidth="10" defaultRowHeight="12.75" x14ac:dyDescent="0.2"/>
  <sheetData>
    <row r="1" spans="1:27" ht="20.25" x14ac:dyDescent="0.3">
      <c r="A1" s="1"/>
      <c r="B1" s="2"/>
      <c r="C1" s="3"/>
      <c r="D1" s="3"/>
      <c r="E1" s="3"/>
      <c r="F1" s="4"/>
      <c r="G1" s="4"/>
      <c r="H1" s="4"/>
      <c r="I1" s="1019">
        <f>'fiche technique'!B2</f>
        <v>0</v>
      </c>
      <c r="J1" s="1019"/>
    </row>
    <row r="5" spans="1:27" x14ac:dyDescent="0.2">
      <c r="E5" s="428"/>
    </row>
    <row r="6" spans="1:27" x14ac:dyDescent="0.2">
      <c r="E6" s="428"/>
    </row>
    <row r="9" spans="1:27" x14ac:dyDescent="0.2">
      <c r="AA9">
        <f>Z9/11</f>
        <v>0</v>
      </c>
    </row>
    <row r="10" spans="1:27" x14ac:dyDescent="0.2">
      <c r="AA10">
        <f>Z10/11</f>
        <v>0</v>
      </c>
    </row>
    <row r="18" spans="1:10" ht="33" x14ac:dyDescent="0.45">
      <c r="A18" s="1020" t="str">
        <f>'fiche technique'!B3</f>
        <v>Campagne de qualification pour l'année 2021</v>
      </c>
      <c r="B18" s="1020"/>
      <c r="C18" s="1020"/>
      <c r="D18" s="1020"/>
      <c r="E18" s="1020"/>
      <c r="F18" s="1020"/>
      <c r="G18" s="1020"/>
      <c r="H18" s="1020"/>
      <c r="I18" s="1020"/>
      <c r="J18" s="1020"/>
    </row>
    <row r="19" spans="1:10" ht="27.75" customHeight="1" x14ac:dyDescent="0.2"/>
    <row r="24" spans="1:10" x14ac:dyDescent="0.2"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"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">
      <c r="B26" s="5"/>
      <c r="C26" s="5"/>
      <c r="D26" s="5"/>
      <c r="E26" s="5"/>
      <c r="F26" s="5"/>
      <c r="G26" s="5"/>
      <c r="H26" s="5"/>
      <c r="I26" s="5"/>
      <c r="J26" s="5"/>
    </row>
    <row r="34" spans="1:10" ht="33" x14ac:dyDescent="0.2">
      <c r="A34" s="1021" t="s">
        <v>1</v>
      </c>
      <c r="B34" s="1021"/>
      <c r="C34" s="1021"/>
      <c r="D34" s="1021"/>
      <c r="E34" s="1021"/>
      <c r="F34" s="1021"/>
      <c r="G34" s="1021"/>
      <c r="H34" s="1021"/>
      <c r="I34" s="1021"/>
      <c r="J34" s="1021"/>
    </row>
    <row r="35" spans="1:10" ht="33" x14ac:dyDescent="0.2">
      <c r="A35" s="1021" t="s">
        <v>329</v>
      </c>
      <c r="B35" s="1021"/>
      <c r="C35" s="1021"/>
      <c r="D35" s="1021"/>
      <c r="E35" s="1021"/>
      <c r="F35" s="1021"/>
      <c r="G35" s="1021"/>
      <c r="H35" s="1021"/>
      <c r="I35" s="1021"/>
      <c r="J35" s="1021"/>
    </row>
    <row r="36" spans="1:10" ht="33" x14ac:dyDescent="0.2">
      <c r="A36" s="1021" t="s">
        <v>457</v>
      </c>
      <c r="B36" s="1021"/>
      <c r="C36" s="1021"/>
      <c r="D36" s="1021"/>
      <c r="E36" s="1021"/>
      <c r="F36" s="1021"/>
      <c r="G36" s="1021"/>
      <c r="H36" s="1021"/>
      <c r="I36" s="1021"/>
      <c r="J36" s="1021"/>
    </row>
    <row r="165" spans="1:1" x14ac:dyDescent="0.2">
      <c r="A165" s="18"/>
    </row>
  </sheetData>
  <sheetProtection selectLockedCells="1" selectUnlockedCells="1"/>
  <mergeCells count="5">
    <mergeCell ref="I1:J1"/>
    <mergeCell ref="A18:J18"/>
    <mergeCell ref="A34:J34"/>
    <mergeCell ref="A35:J35"/>
    <mergeCell ref="A36:J36"/>
  </mergeCells>
  <printOptions horizontalCentered="1"/>
  <pageMargins left="0.59055118110236227" right="0.39370078740157483" top="0.39370078740157483" bottom="0.39370078740157483" header="0.51181102362204722" footer="0.19685039370078741"/>
  <pageSetup paperSize="9" scale="79" firstPageNumber="0" orientation="portrait" r:id="rId1"/>
  <headerFooter alignWithMargins="0">
    <oddFooter>&amp;LDGRH A1-1&amp;CPage &amp;P&amp;RMai  2022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6"/>
  </sheetPr>
  <dimension ref="A1:P108"/>
  <sheetViews>
    <sheetView showZeros="0" topLeftCell="B1" zoomScaleNormal="100" workbookViewId="0">
      <selection activeCell="F9" sqref="F9"/>
    </sheetView>
  </sheetViews>
  <sheetFormatPr baseColWidth="10" defaultColWidth="12" defaultRowHeight="12.75" x14ac:dyDescent="0.2"/>
  <cols>
    <col min="1" max="1" width="4.5" style="7" hidden="1" customWidth="1"/>
    <col min="2" max="2" width="51.5" style="7" customWidth="1"/>
    <col min="3" max="5" width="13.83203125" style="7" customWidth="1"/>
    <col min="6" max="6" width="12.33203125" style="7" customWidth="1"/>
    <col min="7" max="8" width="16.83203125" style="7" customWidth="1"/>
    <col min="9" max="9" width="12.6640625" style="7" customWidth="1"/>
    <col min="10" max="16384" width="12" style="7"/>
  </cols>
  <sheetData>
    <row r="1" spans="1:12" ht="15.75" x14ac:dyDescent="0.25">
      <c r="B1" s="8" t="s">
        <v>0</v>
      </c>
      <c r="C1" s="9"/>
      <c r="D1" s="9"/>
      <c r="E1" s="9"/>
      <c r="F1" s="9"/>
      <c r="G1" s="1019">
        <f>'fiche technique'!B2</f>
        <v>0</v>
      </c>
      <c r="H1" s="1019"/>
      <c r="I1" s="1019"/>
    </row>
    <row r="2" spans="1:12" ht="18.75" x14ac:dyDescent="0.3">
      <c r="B2" s="10"/>
      <c r="C2" s="926" t="str">
        <f>'fiche technique'!B3</f>
        <v>Campagne de qualification pour l'année 2021</v>
      </c>
      <c r="D2" s="925"/>
      <c r="E2" s="925"/>
      <c r="F2" s="925"/>
      <c r="G2" s="925"/>
      <c r="H2" s="12"/>
      <c r="I2" s="13"/>
      <c r="J2" s="13" t="s">
        <v>3</v>
      </c>
    </row>
    <row r="3" spans="1:12" ht="15.75" customHeight="1" x14ac:dyDescent="0.2">
      <c r="B3" s="1025" t="s">
        <v>4</v>
      </c>
      <c r="C3" s="1025"/>
      <c r="D3" s="1025"/>
      <c r="E3" s="1025"/>
      <c r="F3" s="1025"/>
      <c r="G3" s="1025"/>
      <c r="H3" s="1025"/>
      <c r="I3" s="1025"/>
      <c r="J3" s="1025"/>
    </row>
    <row r="4" spans="1:12" ht="12" customHeight="1" thickBot="1" x14ac:dyDescent="0.25">
      <c r="B4" s="598"/>
      <c r="C4" s="598"/>
      <c r="D4" s="598"/>
      <c r="E4" s="598"/>
      <c r="F4" s="598"/>
      <c r="G4" s="598"/>
      <c r="H4" s="598"/>
      <c r="I4" s="598"/>
      <c r="J4" s="252"/>
    </row>
    <row r="5" spans="1:12" ht="14.25" customHeight="1" thickBot="1" x14ac:dyDescent="0.3">
      <c r="B5" s="545"/>
      <c r="C5" s="545"/>
      <c r="D5" s="545"/>
      <c r="E5" s="545"/>
      <c r="F5" s="545"/>
      <c r="G5" s="1024" t="s">
        <v>322</v>
      </c>
      <c r="H5" s="1024"/>
      <c r="I5" s="545"/>
      <c r="J5" s="545"/>
    </row>
    <row r="6" spans="1:12" ht="15.75" customHeight="1" thickBot="1" x14ac:dyDescent="0.3">
      <c r="B6" s="546" t="s">
        <v>5</v>
      </c>
      <c r="C6" s="547" t="s">
        <v>6</v>
      </c>
      <c r="D6" s="548" t="s">
        <v>7</v>
      </c>
      <c r="E6" s="986" t="s">
        <v>8</v>
      </c>
      <c r="F6" s="998" t="s">
        <v>199</v>
      </c>
      <c r="G6" s="549" t="s">
        <v>21</v>
      </c>
      <c r="H6" s="550" t="s">
        <v>217</v>
      </c>
      <c r="I6" s="551" t="s">
        <v>9</v>
      </c>
      <c r="J6" s="552"/>
    </row>
    <row r="7" spans="1:12" ht="15" customHeight="1" x14ac:dyDescent="0.2">
      <c r="A7" s="12" t="s">
        <v>221</v>
      </c>
      <c r="B7" s="568" t="s">
        <v>401</v>
      </c>
      <c r="C7" s="569">
        <v>1093</v>
      </c>
      <c r="D7" s="570">
        <v>45</v>
      </c>
      <c r="E7" s="987">
        <f>SUM(C7:D7)</f>
        <v>1138</v>
      </c>
      <c r="F7" s="554">
        <f>E7/$E$16</f>
        <v>8.540978685079556E-2</v>
      </c>
      <c r="G7" s="571">
        <v>22</v>
      </c>
      <c r="H7" s="572"/>
      <c r="I7" s="553">
        <f>C7+D7+G7+H7</f>
        <v>1160</v>
      </c>
      <c r="J7" s="554">
        <f>I7/$I$16</f>
        <v>8.480772042696301E-2</v>
      </c>
    </row>
    <row r="8" spans="1:12" ht="15" customHeight="1" x14ac:dyDescent="0.2">
      <c r="A8" s="12"/>
      <c r="B8" s="561" t="s">
        <v>402</v>
      </c>
      <c r="C8" s="555">
        <v>143</v>
      </c>
      <c r="D8" s="556">
        <v>57</v>
      </c>
      <c r="E8" s="988">
        <f>SUM(C8:D8)</f>
        <v>200</v>
      </c>
      <c r="F8" s="999">
        <f t="shared" ref="F8:F12" si="0">E8/$E$16</f>
        <v>1.5010507355148604E-2</v>
      </c>
      <c r="G8" s="557"/>
      <c r="H8" s="558">
        <v>1</v>
      </c>
      <c r="I8" s="559">
        <f>C8+D8+G8+H8</f>
        <v>201</v>
      </c>
      <c r="J8" s="560">
        <f t="shared" ref="J8:J10" si="1">I8/$I$16</f>
        <v>1.4695130867085831E-2</v>
      </c>
    </row>
    <row r="9" spans="1:12" ht="14.25" customHeight="1" x14ac:dyDescent="0.2">
      <c r="A9" s="12"/>
      <c r="B9" s="605" t="s">
        <v>403</v>
      </c>
      <c r="C9" s="606">
        <v>6</v>
      </c>
      <c r="D9" s="607">
        <v>1</v>
      </c>
      <c r="E9" s="988">
        <f>SUM(C9:D9)</f>
        <v>7</v>
      </c>
      <c r="F9" s="999">
        <f t="shared" si="0"/>
        <v>5.2536775743020113E-4</v>
      </c>
      <c r="G9" s="608"/>
      <c r="H9" s="609"/>
      <c r="I9" s="559">
        <f>C9+D9+G9+H9</f>
        <v>7</v>
      </c>
      <c r="J9" s="560">
        <f t="shared" si="1"/>
        <v>5.1177072671443195E-4</v>
      </c>
    </row>
    <row r="10" spans="1:12" ht="14.25" customHeight="1" x14ac:dyDescent="0.2">
      <c r="A10" s="12" t="s">
        <v>14</v>
      </c>
      <c r="B10" s="561" t="s">
        <v>13</v>
      </c>
      <c r="C10" s="555">
        <v>3603</v>
      </c>
      <c r="D10" s="556">
        <v>169</v>
      </c>
      <c r="E10" s="989">
        <f>SUM(C10:D10)</f>
        <v>3772</v>
      </c>
      <c r="F10" s="999">
        <f t="shared" si="0"/>
        <v>0.28309816871810267</v>
      </c>
      <c r="G10" s="557">
        <v>60</v>
      </c>
      <c r="H10" s="558">
        <v>4</v>
      </c>
      <c r="I10" s="559">
        <f>C10+D10+G10+H10</f>
        <v>3836</v>
      </c>
      <c r="J10" s="560">
        <f t="shared" si="1"/>
        <v>0.2804503582395087</v>
      </c>
    </row>
    <row r="11" spans="1:12" ht="13.5" customHeight="1" thickBot="1" x14ac:dyDescent="0.25">
      <c r="A11" s="12"/>
      <c r="B11" s="562" t="s">
        <v>398</v>
      </c>
      <c r="C11" s="563">
        <f t="shared" ref="C11:H11" si="2">SUM(C7:C10)</f>
        <v>4845</v>
      </c>
      <c r="D11" s="564">
        <f t="shared" si="2"/>
        <v>272</v>
      </c>
      <c r="E11" s="990">
        <f t="shared" si="2"/>
        <v>5117</v>
      </c>
      <c r="F11" s="1000">
        <f>SUM(F7:F10)</f>
        <v>0.38404383068147707</v>
      </c>
      <c r="G11" s="563">
        <f t="shared" si="2"/>
        <v>82</v>
      </c>
      <c r="H11" s="565">
        <f t="shared" si="2"/>
        <v>5</v>
      </c>
      <c r="I11" s="566">
        <f>SUM(I7:I10)</f>
        <v>5204</v>
      </c>
      <c r="J11" s="567">
        <f>I11/$I$16</f>
        <v>0.38046498026027198</v>
      </c>
    </row>
    <row r="12" spans="1:12" ht="5.25" customHeight="1" x14ac:dyDescent="0.25">
      <c r="B12" s="573"/>
      <c r="C12" s="574"/>
      <c r="D12" s="575"/>
      <c r="E12" s="991"/>
      <c r="F12" s="1001">
        <f t="shared" si="0"/>
        <v>0</v>
      </c>
      <c r="G12" s="574"/>
      <c r="H12" s="575"/>
      <c r="I12" s="576"/>
      <c r="J12" s="577"/>
    </row>
    <row r="13" spans="1:12" ht="12.75" customHeight="1" x14ac:dyDescent="0.2">
      <c r="A13" s="12" t="s">
        <v>15</v>
      </c>
      <c r="B13" s="578" t="s">
        <v>399</v>
      </c>
      <c r="C13" s="579">
        <v>7765</v>
      </c>
      <c r="D13" s="580">
        <v>442</v>
      </c>
      <c r="E13" s="992">
        <f>C13+D13</f>
        <v>8207</v>
      </c>
      <c r="F13" s="1002">
        <f>E13/$E$16</f>
        <v>0.61595616931852293</v>
      </c>
      <c r="G13" s="579">
        <v>252</v>
      </c>
      <c r="H13" s="581">
        <v>15</v>
      </c>
      <c r="I13" s="1004">
        <f>C13+D13+G13+H13</f>
        <v>8474</v>
      </c>
      <c r="J13" s="1002">
        <f>I13/$I$16</f>
        <v>0.61953501973972802</v>
      </c>
      <c r="L13" s="14"/>
    </row>
    <row r="14" spans="1:12" ht="14.25" customHeight="1" x14ac:dyDescent="0.25">
      <c r="A14" s="12"/>
      <c r="B14" s="582" t="s">
        <v>343</v>
      </c>
      <c r="C14" s="614">
        <v>5953</v>
      </c>
      <c r="D14" s="615">
        <v>359</v>
      </c>
      <c r="E14" s="993">
        <v>6280</v>
      </c>
      <c r="F14" s="1003"/>
      <c r="G14" s="583">
        <v>169</v>
      </c>
      <c r="H14" s="584">
        <v>10</v>
      </c>
      <c r="I14" s="1005">
        <v>6299</v>
      </c>
      <c r="J14" s="1006"/>
      <c r="K14" s="14"/>
    </row>
    <row r="15" spans="1:12" ht="4.5" customHeight="1" x14ac:dyDescent="0.25">
      <c r="A15" s="12"/>
      <c r="B15" s="585"/>
      <c r="C15" s="586"/>
      <c r="D15" s="587"/>
      <c r="E15" s="587"/>
      <c r="F15" s="996"/>
      <c r="G15" s="586"/>
      <c r="H15" s="587"/>
      <c r="I15" s="576"/>
      <c r="J15" s="588"/>
    </row>
    <row r="16" spans="1:12" ht="13.5" customHeight="1" thickBot="1" x14ac:dyDescent="0.3">
      <c r="B16" s="589" t="s">
        <v>400</v>
      </c>
      <c r="C16" s="590">
        <f>C13+C11</f>
        <v>12610</v>
      </c>
      <c r="D16" s="591">
        <f t="shared" ref="D16:I16" si="3">D13+D11</f>
        <v>714</v>
      </c>
      <c r="E16" s="994">
        <f t="shared" si="3"/>
        <v>13324</v>
      </c>
      <c r="F16" s="997"/>
      <c r="G16" s="590">
        <f t="shared" si="3"/>
        <v>334</v>
      </c>
      <c r="H16" s="592">
        <f t="shared" si="3"/>
        <v>20</v>
      </c>
      <c r="I16" s="622">
        <f t="shared" si="3"/>
        <v>13678</v>
      </c>
      <c r="J16" s="593"/>
    </row>
    <row r="17" spans="2:16" ht="30.75" thickBot="1" x14ac:dyDescent="0.25">
      <c r="B17" s="594" t="s">
        <v>344</v>
      </c>
      <c r="C17" s="616">
        <v>8195</v>
      </c>
      <c r="D17" s="617">
        <v>501</v>
      </c>
      <c r="E17" s="995">
        <v>8633</v>
      </c>
      <c r="F17" s="995"/>
      <c r="G17" s="595">
        <v>189</v>
      </c>
      <c r="H17" s="596">
        <v>13</v>
      </c>
      <c r="I17" s="853">
        <v>8650</v>
      </c>
      <c r="J17" s="596"/>
    </row>
    <row r="18" spans="2:16" s="962" customFormat="1" ht="4.5" customHeight="1" x14ac:dyDescent="0.25">
      <c r="B18" s="963"/>
      <c r="C18" s="587"/>
      <c r="D18" s="587"/>
      <c r="E18" s="587"/>
      <c r="F18" s="587"/>
      <c r="G18" s="587"/>
      <c r="H18" s="587"/>
      <c r="I18" s="964"/>
      <c r="J18" s="965"/>
      <c r="K18" s="966"/>
      <c r="L18" s="966"/>
      <c r="M18" s="966"/>
    </row>
    <row r="19" spans="2:16" x14ac:dyDescent="0.2">
      <c r="B19" s="597" t="str">
        <f>'fiche technique'!B5</f>
        <v>Source: MESRI-DGRH A1-1, ANTARES, campagne qualification 2021, données au 15/11/2021</v>
      </c>
      <c r="C19" s="24"/>
      <c r="D19" s="24"/>
      <c r="E19" s="24"/>
      <c r="F19" s="24"/>
      <c r="G19" s="24"/>
      <c r="H19" s="24"/>
      <c r="I19" s="24"/>
      <c r="J19" s="24"/>
      <c r="K19" s="14"/>
      <c r="P19" s="14"/>
    </row>
    <row r="20" spans="2:16" ht="27" customHeight="1" x14ac:dyDescent="0.2">
      <c r="B20" s="1026" t="s">
        <v>345</v>
      </c>
      <c r="C20" s="1026"/>
      <c r="D20" s="1026"/>
      <c r="E20" s="1026"/>
      <c r="F20" s="1026"/>
      <c r="G20" s="1026"/>
      <c r="H20" s="1026"/>
      <c r="I20" s="1026"/>
      <c r="J20" s="1026"/>
    </row>
    <row r="21" spans="2:16" ht="13.5" x14ac:dyDescent="0.2">
      <c r="B21" s="1027" t="s">
        <v>404</v>
      </c>
      <c r="C21" s="1027"/>
      <c r="D21" s="1027"/>
      <c r="E21" s="1027"/>
      <c r="F21" s="1027"/>
      <c r="G21" s="1027"/>
      <c r="H21" s="1027"/>
      <c r="I21" s="1027"/>
      <c r="J21" s="1027"/>
    </row>
    <row r="22" spans="2:16" ht="13.5" x14ac:dyDescent="0.2">
      <c r="B22" s="1026" t="s">
        <v>405</v>
      </c>
      <c r="C22" s="1026"/>
      <c r="D22" s="1026"/>
      <c r="E22" s="1026"/>
      <c r="F22" s="1026"/>
      <c r="G22" s="1026"/>
      <c r="H22" s="1026"/>
      <c r="I22" s="1026"/>
      <c r="J22" s="1026"/>
    </row>
    <row r="23" spans="2:16" ht="13.5" x14ac:dyDescent="0.2">
      <c r="B23" s="1026" t="s">
        <v>406</v>
      </c>
      <c r="C23" s="1026"/>
      <c r="D23" s="1026"/>
      <c r="E23" s="1026"/>
      <c r="F23" s="1026"/>
      <c r="G23" s="1026"/>
      <c r="H23" s="1026"/>
      <c r="I23" s="1026"/>
      <c r="J23" s="1026"/>
    </row>
    <row r="24" spans="2:16" ht="26.25" customHeight="1" x14ac:dyDescent="0.2">
      <c r="B24" s="1023" t="str">
        <f>"(*) Note de lecture: le total en ligne ("&amp;TEXT(E14,"# ##0")&amp;" est égal à : "&amp;TEXT(C14,"# ##0")&amp;" + "&amp;TEXT(D14,"# ##0")&amp;" - "&amp;C14+D14-E14&amp;"), car "&amp;C14+D14-E14&amp;" qualifiés l’ont été dans les deux corps. 
Mêmes remarques pour les candidats: "&amp;C17+D17-E17&amp;" ont déposé des candidatures recevables PR et MCF."</f>
        <v>(*) Note de lecture: le total en ligne (6 280 est égal à : 5 953 + 359 - 32), car 32 qualifiés l’ont été dans les deux corps. 
Mêmes remarques pour les candidats: 63 ont déposé des candidatures recevables PR et MCF.</v>
      </c>
      <c r="C24" s="1023"/>
      <c r="D24" s="1023"/>
      <c r="E24" s="1023"/>
      <c r="F24" s="1023"/>
      <c r="G24" s="1023"/>
      <c r="H24" s="1023"/>
      <c r="I24" s="1023"/>
      <c r="J24" s="1023"/>
    </row>
    <row r="25" spans="2:16" x14ac:dyDescent="0.2">
      <c r="B25" s="1023" t="s">
        <v>458</v>
      </c>
      <c r="C25" s="1023"/>
      <c r="D25" s="1023"/>
      <c r="E25" s="1023"/>
      <c r="F25" s="1023"/>
      <c r="G25" s="1023"/>
      <c r="H25" s="1023"/>
      <c r="I25" s="1023"/>
      <c r="J25" s="1023"/>
    </row>
    <row r="26" spans="2:16" ht="18" x14ac:dyDescent="0.2">
      <c r="B26" s="850"/>
      <c r="D26" s="14"/>
      <c r="E26" s="14"/>
      <c r="F26" s="14"/>
    </row>
    <row r="27" spans="2:16" ht="18" x14ac:dyDescent="0.2">
      <c r="B27" s="850"/>
      <c r="E27" s="14"/>
      <c r="F27" s="14"/>
      <c r="G27" s="960"/>
    </row>
    <row r="28" spans="2:16" x14ac:dyDescent="0.2">
      <c r="B28" s="851"/>
    </row>
    <row r="29" spans="2:16" ht="14.25" x14ac:dyDescent="0.2">
      <c r="B29" s="852"/>
    </row>
    <row r="30" spans="2:16" ht="14.25" x14ac:dyDescent="0.2">
      <c r="B30" s="852"/>
    </row>
    <row r="31" spans="2:16" ht="14.25" x14ac:dyDescent="0.2">
      <c r="B31" s="852"/>
    </row>
    <row r="32" spans="2:16" ht="14.25" x14ac:dyDescent="0.2">
      <c r="B32" s="852"/>
    </row>
    <row r="33" spans="2:2" ht="14.25" x14ac:dyDescent="0.2">
      <c r="B33" s="852"/>
    </row>
    <row r="34" spans="2:2" ht="14.25" x14ac:dyDescent="0.2">
      <c r="B34" s="852"/>
    </row>
    <row r="35" spans="2:2" ht="14.25" x14ac:dyDescent="0.2">
      <c r="B35" s="852"/>
    </row>
    <row r="36" spans="2:2" x14ac:dyDescent="0.2">
      <c r="B36" s="851"/>
    </row>
    <row r="37" spans="2:2" ht="14.25" x14ac:dyDescent="0.2">
      <c r="B37" s="852"/>
    </row>
    <row r="38" spans="2:2" x14ac:dyDescent="0.2">
      <c r="B38" s="851"/>
    </row>
    <row r="39" spans="2:2" ht="14.25" x14ac:dyDescent="0.2">
      <c r="B39" s="852"/>
    </row>
    <row r="40" spans="2:2" ht="14.25" x14ac:dyDescent="0.2">
      <c r="B40" s="852"/>
    </row>
    <row r="41" spans="2:2" ht="14.25" x14ac:dyDescent="0.2">
      <c r="B41" s="852"/>
    </row>
    <row r="42" spans="2:2" ht="14.25" x14ac:dyDescent="0.2">
      <c r="B42" s="852"/>
    </row>
    <row r="43" spans="2:2" ht="14.25" x14ac:dyDescent="0.2">
      <c r="B43" s="852"/>
    </row>
    <row r="44" spans="2:2" ht="14.25" x14ac:dyDescent="0.2">
      <c r="B44" s="852"/>
    </row>
    <row r="45" spans="2:2" x14ac:dyDescent="0.2">
      <c r="B45" s="851"/>
    </row>
    <row r="46" spans="2:2" ht="14.25" x14ac:dyDescent="0.2">
      <c r="B46" s="852"/>
    </row>
    <row r="47" spans="2:2" ht="14.25" x14ac:dyDescent="0.2">
      <c r="B47" s="852"/>
    </row>
    <row r="48" spans="2:2" x14ac:dyDescent="0.2">
      <c r="B48" s="851"/>
    </row>
    <row r="49" spans="2:2" ht="14.25" x14ac:dyDescent="0.2">
      <c r="B49" s="852"/>
    </row>
    <row r="50" spans="2:2" ht="14.25" x14ac:dyDescent="0.2">
      <c r="B50" s="852"/>
    </row>
    <row r="51" spans="2:2" ht="14.25" x14ac:dyDescent="0.2">
      <c r="B51" s="852"/>
    </row>
    <row r="52" spans="2:2" ht="14.25" x14ac:dyDescent="0.2">
      <c r="B52" s="852"/>
    </row>
    <row r="53" spans="2:2" ht="14.25" x14ac:dyDescent="0.2">
      <c r="B53" s="852"/>
    </row>
    <row r="54" spans="2:2" x14ac:dyDescent="0.2">
      <c r="B54" s="851"/>
    </row>
    <row r="55" spans="2:2" ht="14.25" x14ac:dyDescent="0.2">
      <c r="B55" s="852"/>
    </row>
    <row r="56" spans="2:2" ht="14.25" x14ac:dyDescent="0.2">
      <c r="B56" s="852"/>
    </row>
    <row r="57" spans="2:2" x14ac:dyDescent="0.2">
      <c r="B57" s="851"/>
    </row>
    <row r="58" spans="2:2" ht="14.25" x14ac:dyDescent="0.2">
      <c r="B58" s="852"/>
    </row>
    <row r="59" spans="2:2" ht="14.25" x14ac:dyDescent="0.2">
      <c r="B59" s="852"/>
    </row>
    <row r="60" spans="2:2" x14ac:dyDescent="0.2">
      <c r="B60" s="851"/>
    </row>
    <row r="61" spans="2:2" ht="14.25" x14ac:dyDescent="0.2">
      <c r="B61" s="852"/>
    </row>
    <row r="62" spans="2:2" ht="14.25" x14ac:dyDescent="0.2">
      <c r="B62" s="852"/>
    </row>
    <row r="63" spans="2:2" ht="14.25" x14ac:dyDescent="0.2">
      <c r="B63" s="852"/>
    </row>
    <row r="64" spans="2:2" ht="14.25" x14ac:dyDescent="0.2">
      <c r="B64" s="852"/>
    </row>
    <row r="65" spans="2:2" ht="14.25" x14ac:dyDescent="0.2">
      <c r="B65" s="852"/>
    </row>
    <row r="66" spans="2:2" ht="14.25" x14ac:dyDescent="0.2">
      <c r="B66" s="852"/>
    </row>
    <row r="67" spans="2:2" ht="14.25" x14ac:dyDescent="0.2">
      <c r="B67" s="852"/>
    </row>
    <row r="68" spans="2:2" ht="14.25" x14ac:dyDescent="0.2">
      <c r="B68" s="852"/>
    </row>
    <row r="107" spans="1:1" x14ac:dyDescent="0.2">
      <c r="A107" s="12" t="s">
        <v>16</v>
      </c>
    </row>
    <row r="108" spans="1:1" x14ac:dyDescent="0.2">
      <c r="A108" s="7" t="s">
        <v>17</v>
      </c>
    </row>
  </sheetData>
  <sheetProtection selectLockedCells="1" selectUnlockedCells="1"/>
  <mergeCells count="9">
    <mergeCell ref="B25:J25"/>
    <mergeCell ref="B24:J24"/>
    <mergeCell ref="G1:I1"/>
    <mergeCell ref="G5:H5"/>
    <mergeCell ref="B3:J3"/>
    <mergeCell ref="B23:J23"/>
    <mergeCell ref="B20:J20"/>
    <mergeCell ref="B22:J22"/>
    <mergeCell ref="B21:J21"/>
  </mergeCells>
  <printOptions horizontalCentered="1"/>
  <pageMargins left="0.47244094488188981" right="0.47244094488188981" top="0.39370078740157483" bottom="0.98425196850393704" header="0.51181102362204722" footer="0.19685039370078741"/>
  <pageSetup paperSize="9" scale="85" firstPageNumber="2" orientation="landscape" r:id="rId1"/>
  <headerFooter alignWithMargins="0">
    <oddFooter>&amp;CPage &amp;P</oddFooter>
  </headerFooter>
  <ignoredErrors>
    <ignoredError sqref="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6"/>
  </sheetPr>
  <dimension ref="A1:W164"/>
  <sheetViews>
    <sheetView showZeros="0" topLeftCell="A34" workbookViewId="0">
      <selection activeCell="A73" sqref="A73"/>
    </sheetView>
  </sheetViews>
  <sheetFormatPr baseColWidth="10" defaultRowHeight="12.75" x14ac:dyDescent="0.2"/>
  <cols>
    <col min="1" max="1" width="31.1640625" customWidth="1"/>
    <col min="2" max="6" width="15.5" customWidth="1"/>
    <col min="8" max="9" width="14.83203125" customWidth="1"/>
  </cols>
  <sheetData>
    <row r="1" spans="1:23" s="15" customFormat="1" ht="17.25" customHeight="1" x14ac:dyDescent="0.2">
      <c r="A1" s="1028" t="s">
        <v>0</v>
      </c>
      <c r="B1" s="1028"/>
      <c r="C1" s="1028"/>
      <c r="F1" s="16">
        <f>'fiche technique'!B2</f>
        <v>0</v>
      </c>
    </row>
    <row r="2" spans="1:23" x14ac:dyDescent="0.2">
      <c r="F2" s="13" t="s">
        <v>18</v>
      </c>
    </row>
    <row r="3" spans="1:23" x14ac:dyDescent="0.2">
      <c r="F3" s="13"/>
    </row>
    <row r="4" spans="1:23" ht="15.75" x14ac:dyDescent="0.2">
      <c r="A4" s="1029" t="str">
        <f>'fiche technique'!B9</f>
        <v>Répartition disciplinaire de toutes les candidatures examinées à la qualification en 2021</v>
      </c>
      <c r="B4" s="1029"/>
      <c r="C4" s="1029"/>
      <c r="D4" s="1029"/>
      <c r="E4" s="1029"/>
      <c r="F4" s="1029"/>
    </row>
    <row r="5" spans="1:23" ht="7.5" customHeight="1" thickBot="1" x14ac:dyDescent="0.25">
      <c r="A5" s="17"/>
      <c r="B5" s="18"/>
      <c r="C5" s="18"/>
      <c r="D5" s="18"/>
      <c r="E5" s="18"/>
      <c r="F5" s="18"/>
    </row>
    <row r="6" spans="1:23" ht="15" thickBot="1" x14ac:dyDescent="0.25">
      <c r="A6" s="223" t="s">
        <v>19</v>
      </c>
      <c r="B6" s="216" t="s">
        <v>6</v>
      </c>
      <c r="C6" s="19" t="s">
        <v>7</v>
      </c>
      <c r="D6" s="240" t="s">
        <v>21</v>
      </c>
      <c r="E6" s="241" t="s">
        <v>20</v>
      </c>
      <c r="F6" s="230" t="s">
        <v>9</v>
      </c>
    </row>
    <row r="7" spans="1:23" ht="12.75" customHeight="1" x14ac:dyDescent="0.2">
      <c r="A7" s="623" t="s">
        <v>29</v>
      </c>
      <c r="B7" s="217">
        <v>233</v>
      </c>
      <c r="C7" s="20">
        <v>2</v>
      </c>
      <c r="D7" s="242"/>
      <c r="E7" s="243"/>
      <c r="F7" s="231">
        <f>B7+C7+E7+D7</f>
        <v>235</v>
      </c>
    </row>
    <row r="8" spans="1:23" ht="12.75" customHeight="1" x14ac:dyDescent="0.2">
      <c r="A8" s="623" t="s">
        <v>30</v>
      </c>
      <c r="B8" s="218">
        <v>199</v>
      </c>
      <c r="C8" s="21">
        <v>2</v>
      </c>
      <c r="D8" s="244">
        <v>1</v>
      </c>
      <c r="E8" s="245"/>
      <c r="F8" s="232">
        <f t="shared" ref="F8:F69" si="0">B8+C8+E8+D8</f>
        <v>202</v>
      </c>
    </row>
    <row r="9" spans="1:23" ht="12.75" customHeight="1" x14ac:dyDescent="0.2">
      <c r="A9" s="623" t="s">
        <v>31</v>
      </c>
      <c r="B9" s="218">
        <v>49</v>
      </c>
      <c r="C9" s="21"/>
      <c r="D9" s="244"/>
      <c r="E9" s="245"/>
      <c r="F9" s="232">
        <f t="shared" si="0"/>
        <v>49</v>
      </c>
      <c r="W9">
        <f>V9/11</f>
        <v>0</v>
      </c>
    </row>
    <row r="10" spans="1:23" ht="12.75" customHeight="1" x14ac:dyDescent="0.2">
      <c r="A10" s="623" t="s">
        <v>32</v>
      </c>
      <c r="B10" s="218">
        <v>342</v>
      </c>
      <c r="C10" s="21">
        <v>12</v>
      </c>
      <c r="D10" s="244">
        <v>3</v>
      </c>
      <c r="E10" s="245"/>
      <c r="F10" s="232">
        <f t="shared" si="0"/>
        <v>357</v>
      </c>
      <c r="W10">
        <f>V10/11</f>
        <v>0</v>
      </c>
    </row>
    <row r="11" spans="1:23" ht="12.75" customHeight="1" x14ac:dyDescent="0.2">
      <c r="A11" s="623" t="s">
        <v>33</v>
      </c>
      <c r="B11" s="218">
        <v>293</v>
      </c>
      <c r="C11" s="21">
        <v>35</v>
      </c>
      <c r="D11" s="244"/>
      <c r="E11" s="245"/>
      <c r="F11" s="232">
        <f t="shared" si="0"/>
        <v>328</v>
      </c>
    </row>
    <row r="12" spans="1:23" ht="12.75" customHeight="1" x14ac:dyDescent="0.2">
      <c r="A12" s="623" t="s">
        <v>34</v>
      </c>
      <c r="B12" s="228">
        <v>411</v>
      </c>
      <c r="C12" s="229">
        <v>23</v>
      </c>
      <c r="D12" s="246"/>
      <c r="E12" s="247"/>
      <c r="F12" s="233">
        <f t="shared" si="0"/>
        <v>434</v>
      </c>
    </row>
    <row r="13" spans="1:23" ht="12.75" customHeight="1" x14ac:dyDescent="0.2">
      <c r="A13" s="212" t="s">
        <v>35</v>
      </c>
      <c r="B13" s="113">
        <f>SUM(B7:B12)</f>
        <v>1527</v>
      </c>
      <c r="C13" s="219">
        <f>SUM(C7:C12)</f>
        <v>74</v>
      </c>
      <c r="D13" s="113">
        <f>SUM(D7:D12)</f>
        <v>4</v>
      </c>
      <c r="E13" s="219">
        <f>SUM(E7:E12)</f>
        <v>0</v>
      </c>
      <c r="F13" s="234">
        <f t="shared" si="0"/>
        <v>1605</v>
      </c>
    </row>
    <row r="14" spans="1:23" ht="12.75" customHeight="1" x14ac:dyDescent="0.2">
      <c r="A14" s="225" t="s">
        <v>36</v>
      </c>
      <c r="B14" s="220">
        <v>272</v>
      </c>
      <c r="C14" s="22">
        <v>15</v>
      </c>
      <c r="D14" s="248">
        <v>1</v>
      </c>
      <c r="E14" s="249"/>
      <c r="F14" s="235">
        <f t="shared" si="0"/>
        <v>288</v>
      </c>
    </row>
    <row r="15" spans="1:23" ht="12.75" customHeight="1" x14ac:dyDescent="0.2">
      <c r="A15" s="253" t="s">
        <v>37</v>
      </c>
      <c r="B15" s="254">
        <v>71</v>
      </c>
      <c r="C15" s="255">
        <v>4</v>
      </c>
      <c r="D15" s="256">
        <v>1</v>
      </c>
      <c r="E15" s="257"/>
      <c r="F15" s="232">
        <f t="shared" si="0"/>
        <v>76</v>
      </c>
    </row>
    <row r="16" spans="1:23" ht="12.75" customHeight="1" x14ac:dyDescent="0.2">
      <c r="A16" s="224" t="s">
        <v>38</v>
      </c>
      <c r="B16" s="218">
        <v>243</v>
      </c>
      <c r="C16" s="21">
        <v>6</v>
      </c>
      <c r="D16" s="244"/>
      <c r="E16" s="245"/>
      <c r="F16" s="232">
        <f t="shared" si="0"/>
        <v>249</v>
      </c>
    </row>
    <row r="17" spans="1:6" ht="12.75" customHeight="1" x14ac:dyDescent="0.2">
      <c r="A17" s="224" t="s">
        <v>39</v>
      </c>
      <c r="B17" s="218">
        <v>152</v>
      </c>
      <c r="C17" s="21">
        <v>7</v>
      </c>
      <c r="D17" s="244"/>
      <c r="E17" s="245"/>
      <c r="F17" s="232">
        <f t="shared" si="0"/>
        <v>159</v>
      </c>
    </row>
    <row r="18" spans="1:6" ht="12.75" customHeight="1" x14ac:dyDescent="0.2">
      <c r="A18" s="224" t="s">
        <v>40</v>
      </c>
      <c r="B18" s="218">
        <v>180</v>
      </c>
      <c r="C18" s="21">
        <v>4</v>
      </c>
      <c r="D18" s="244"/>
      <c r="E18" s="245"/>
      <c r="F18" s="232">
        <f t="shared" si="0"/>
        <v>184</v>
      </c>
    </row>
    <row r="19" spans="1:6" ht="12.75" customHeight="1" x14ac:dyDescent="0.2">
      <c r="A19" s="224" t="s">
        <v>41</v>
      </c>
      <c r="B19" s="218">
        <v>38</v>
      </c>
      <c r="C19" s="21"/>
      <c r="D19" s="244"/>
      <c r="E19" s="245"/>
      <c r="F19" s="232">
        <f t="shared" si="0"/>
        <v>38</v>
      </c>
    </row>
    <row r="20" spans="1:6" ht="12.75" customHeight="1" x14ac:dyDescent="0.2">
      <c r="A20" s="224" t="s">
        <v>42</v>
      </c>
      <c r="B20" s="218">
        <v>35</v>
      </c>
      <c r="C20" s="21">
        <v>1</v>
      </c>
      <c r="D20" s="244"/>
      <c r="E20" s="245"/>
      <c r="F20" s="232">
        <f t="shared" si="0"/>
        <v>36</v>
      </c>
    </row>
    <row r="21" spans="1:6" ht="12.75" customHeight="1" x14ac:dyDescent="0.2">
      <c r="A21" s="224" t="s">
        <v>43</v>
      </c>
      <c r="B21" s="218">
        <v>203</v>
      </c>
      <c r="C21" s="21">
        <v>5</v>
      </c>
      <c r="D21" s="244"/>
      <c r="E21" s="245"/>
      <c r="F21" s="232">
        <f t="shared" si="0"/>
        <v>208</v>
      </c>
    </row>
    <row r="22" spans="1:6" ht="12.75" customHeight="1" x14ac:dyDescent="0.2">
      <c r="A22" s="224" t="s">
        <v>44</v>
      </c>
      <c r="B22" s="218">
        <v>185</v>
      </c>
      <c r="C22" s="21">
        <v>2</v>
      </c>
      <c r="D22" s="244"/>
      <c r="E22" s="245"/>
      <c r="F22" s="232">
        <f t="shared" si="0"/>
        <v>187</v>
      </c>
    </row>
    <row r="23" spans="1:6" ht="12.75" customHeight="1" x14ac:dyDescent="0.2">
      <c r="A23" s="224" t="s">
        <v>45</v>
      </c>
      <c r="B23" s="218">
        <v>241</v>
      </c>
      <c r="C23" s="21">
        <v>8</v>
      </c>
      <c r="D23" s="244">
        <v>2</v>
      </c>
      <c r="E23" s="245"/>
      <c r="F23" s="232">
        <f t="shared" si="0"/>
        <v>251</v>
      </c>
    </row>
    <row r="24" spans="1:6" ht="12.75" customHeight="1" x14ac:dyDescent="0.2">
      <c r="A24" s="224" t="s">
        <v>46</v>
      </c>
      <c r="B24" s="218">
        <v>258</v>
      </c>
      <c r="C24" s="21">
        <v>21</v>
      </c>
      <c r="D24" s="244">
        <v>2</v>
      </c>
      <c r="E24" s="245"/>
      <c r="F24" s="232">
        <f t="shared" si="0"/>
        <v>281</v>
      </c>
    </row>
    <row r="25" spans="1:6" ht="12.75" customHeight="1" x14ac:dyDescent="0.2">
      <c r="A25" s="224" t="s">
        <v>47</v>
      </c>
      <c r="B25" s="218">
        <v>434</v>
      </c>
      <c r="C25" s="21">
        <v>18</v>
      </c>
      <c r="D25" s="244">
        <v>1</v>
      </c>
      <c r="E25" s="245"/>
      <c r="F25" s="232">
        <f t="shared" si="0"/>
        <v>453</v>
      </c>
    </row>
    <row r="26" spans="1:6" ht="12.75" customHeight="1" x14ac:dyDescent="0.2">
      <c r="A26" s="224" t="s">
        <v>48</v>
      </c>
      <c r="B26" s="218">
        <v>470</v>
      </c>
      <c r="C26" s="21">
        <v>24</v>
      </c>
      <c r="D26" s="244">
        <v>7</v>
      </c>
      <c r="E26" s="245"/>
      <c r="F26" s="232">
        <f t="shared" si="0"/>
        <v>501</v>
      </c>
    </row>
    <row r="27" spans="1:6" ht="12.75" customHeight="1" x14ac:dyDescent="0.2">
      <c r="A27" s="224" t="s">
        <v>49</v>
      </c>
      <c r="B27" s="218">
        <v>249</v>
      </c>
      <c r="C27" s="21">
        <v>9</v>
      </c>
      <c r="D27" s="244">
        <v>33</v>
      </c>
      <c r="E27" s="245">
        <v>1</v>
      </c>
      <c r="F27" s="232">
        <f t="shared" si="0"/>
        <v>292</v>
      </c>
    </row>
    <row r="28" spans="1:6" ht="12.75" customHeight="1" x14ac:dyDescent="0.2">
      <c r="A28" s="224" t="s">
        <v>50</v>
      </c>
      <c r="B28" s="218">
        <v>228</v>
      </c>
      <c r="C28" s="21">
        <v>14</v>
      </c>
      <c r="D28" s="244">
        <v>11</v>
      </c>
      <c r="E28" s="245"/>
      <c r="F28" s="232">
        <f t="shared" si="0"/>
        <v>253</v>
      </c>
    </row>
    <row r="29" spans="1:6" ht="12.75" customHeight="1" x14ac:dyDescent="0.2">
      <c r="A29" s="224" t="s">
        <v>51</v>
      </c>
      <c r="B29" s="218">
        <v>502</v>
      </c>
      <c r="C29" s="21">
        <v>14</v>
      </c>
      <c r="D29" s="244">
        <v>1</v>
      </c>
      <c r="E29" s="245"/>
      <c r="F29" s="232">
        <f t="shared" si="0"/>
        <v>517</v>
      </c>
    </row>
    <row r="30" spans="1:6" ht="12.75" customHeight="1" x14ac:dyDescent="0.2">
      <c r="A30" s="224" t="s">
        <v>52</v>
      </c>
      <c r="B30" s="218">
        <v>209</v>
      </c>
      <c r="C30" s="21">
        <v>8</v>
      </c>
      <c r="D30" s="244">
        <v>7</v>
      </c>
      <c r="E30" s="245"/>
      <c r="F30" s="232">
        <f t="shared" si="0"/>
        <v>224</v>
      </c>
    </row>
    <row r="31" spans="1:6" ht="12.75" customHeight="1" x14ac:dyDescent="0.2">
      <c r="A31" s="224" t="s">
        <v>53</v>
      </c>
      <c r="B31" s="218">
        <v>143</v>
      </c>
      <c r="C31" s="21">
        <v>6</v>
      </c>
      <c r="D31" s="244"/>
      <c r="E31" s="245"/>
      <c r="F31" s="232">
        <f t="shared" si="0"/>
        <v>149</v>
      </c>
    </row>
    <row r="32" spans="1:6" ht="12.75" customHeight="1" x14ac:dyDescent="0.2">
      <c r="A32" s="224" t="s">
        <v>54</v>
      </c>
      <c r="B32" s="218">
        <v>303</v>
      </c>
      <c r="C32" s="21">
        <v>9</v>
      </c>
      <c r="D32" s="244"/>
      <c r="E32" s="245"/>
      <c r="F32" s="232">
        <f t="shared" si="0"/>
        <v>312</v>
      </c>
    </row>
    <row r="33" spans="1:6" ht="12.75" customHeight="1" x14ac:dyDescent="0.2">
      <c r="A33" s="224" t="s">
        <v>55</v>
      </c>
      <c r="B33" s="218">
        <v>259</v>
      </c>
      <c r="C33" s="21">
        <v>7</v>
      </c>
      <c r="D33" s="244">
        <v>1</v>
      </c>
      <c r="E33" s="245"/>
      <c r="F33" s="232">
        <f t="shared" si="0"/>
        <v>267</v>
      </c>
    </row>
    <row r="34" spans="1:6" ht="12.75" customHeight="1" x14ac:dyDescent="0.2">
      <c r="A34" s="224" t="s">
        <v>56</v>
      </c>
      <c r="B34" s="218">
        <v>147</v>
      </c>
      <c r="C34" s="21">
        <v>6</v>
      </c>
      <c r="D34" s="244">
        <v>5</v>
      </c>
      <c r="E34" s="245">
        <v>1</v>
      </c>
      <c r="F34" s="232">
        <f t="shared" si="0"/>
        <v>159</v>
      </c>
    </row>
    <row r="35" spans="1:6" ht="12.75" customHeight="1" x14ac:dyDescent="0.2">
      <c r="A35" s="224" t="s">
        <v>57</v>
      </c>
      <c r="B35" s="218">
        <v>19</v>
      </c>
      <c r="C35" s="21"/>
      <c r="D35" s="244"/>
      <c r="E35" s="245"/>
      <c r="F35" s="232">
        <f t="shared" si="0"/>
        <v>19</v>
      </c>
    </row>
    <row r="36" spans="1:6" ht="12.75" customHeight="1" x14ac:dyDescent="0.2">
      <c r="A36" s="224" t="s">
        <v>58</v>
      </c>
      <c r="B36" s="218">
        <v>150</v>
      </c>
      <c r="C36" s="21">
        <v>4</v>
      </c>
      <c r="D36" s="244"/>
      <c r="E36" s="245"/>
      <c r="F36" s="232">
        <f t="shared" si="0"/>
        <v>154</v>
      </c>
    </row>
    <row r="37" spans="1:6" ht="12.75" customHeight="1" x14ac:dyDescent="0.2">
      <c r="A37" s="224" t="s">
        <v>216</v>
      </c>
      <c r="B37" s="218">
        <v>15</v>
      </c>
      <c r="C37" s="21">
        <v>2</v>
      </c>
      <c r="D37" s="244"/>
      <c r="E37" s="245"/>
      <c r="F37" s="232">
        <f t="shared" si="0"/>
        <v>17</v>
      </c>
    </row>
    <row r="38" spans="1:6" ht="12.75" customHeight="1" x14ac:dyDescent="0.2">
      <c r="A38" s="224" t="s">
        <v>59</v>
      </c>
      <c r="B38" s="218">
        <v>8</v>
      </c>
      <c r="C38" s="21">
        <v>2</v>
      </c>
      <c r="D38" s="244"/>
      <c r="E38" s="245"/>
      <c r="F38" s="232">
        <f t="shared" si="0"/>
        <v>10</v>
      </c>
    </row>
    <row r="39" spans="1:6" ht="12.75" customHeight="1" x14ac:dyDescent="0.2">
      <c r="A39" s="212" t="s">
        <v>122</v>
      </c>
      <c r="B39" s="113">
        <f>SUM(B14:B38)</f>
        <v>5014</v>
      </c>
      <c r="C39" s="219">
        <f>SUM(C14:C38)</f>
        <v>196</v>
      </c>
      <c r="D39" s="113">
        <f>SUM(D14:D38)</f>
        <v>72</v>
      </c>
      <c r="E39" s="219">
        <f>SUM(E14:E38)</f>
        <v>2</v>
      </c>
      <c r="F39" s="234">
        <f t="shared" si="0"/>
        <v>5284</v>
      </c>
    </row>
    <row r="40" spans="1:6" ht="12.75" customHeight="1" x14ac:dyDescent="0.2">
      <c r="A40" s="225">
        <v>25</v>
      </c>
      <c r="B40" s="220">
        <v>226</v>
      </c>
      <c r="C40" s="22">
        <v>24</v>
      </c>
      <c r="D40" s="248"/>
      <c r="E40" s="249"/>
      <c r="F40" s="235">
        <f t="shared" si="0"/>
        <v>250</v>
      </c>
    </row>
    <row r="41" spans="1:6" ht="12.75" customHeight="1" x14ac:dyDescent="0.2">
      <c r="A41" s="224">
        <v>26</v>
      </c>
      <c r="B41" s="218">
        <v>379</v>
      </c>
      <c r="C41" s="21">
        <v>49</v>
      </c>
      <c r="D41" s="244"/>
      <c r="E41" s="245"/>
      <c r="F41" s="232">
        <f t="shared" si="0"/>
        <v>428</v>
      </c>
    </row>
    <row r="42" spans="1:6" ht="12.75" customHeight="1" x14ac:dyDescent="0.2">
      <c r="A42" s="224">
        <v>27</v>
      </c>
      <c r="B42" s="218">
        <v>619</v>
      </c>
      <c r="C42" s="21">
        <v>45</v>
      </c>
      <c r="D42" s="244">
        <v>3</v>
      </c>
      <c r="E42" s="245"/>
      <c r="F42" s="232">
        <f t="shared" si="0"/>
        <v>667</v>
      </c>
    </row>
    <row r="43" spans="1:6" ht="12.75" customHeight="1" x14ac:dyDescent="0.2">
      <c r="A43" s="224">
        <v>28</v>
      </c>
      <c r="B43" s="218">
        <v>256</v>
      </c>
      <c r="C43" s="21">
        <v>19</v>
      </c>
      <c r="D43" s="244">
        <v>3</v>
      </c>
      <c r="E43" s="245"/>
      <c r="F43" s="232">
        <f t="shared" si="0"/>
        <v>278</v>
      </c>
    </row>
    <row r="44" spans="1:6" ht="12.75" customHeight="1" x14ac:dyDescent="0.2">
      <c r="A44" s="224">
        <v>29</v>
      </c>
      <c r="B44" s="218">
        <v>86</v>
      </c>
      <c r="C44" s="21">
        <v>13</v>
      </c>
      <c r="D44" s="244"/>
      <c r="E44" s="245"/>
      <c r="F44" s="232">
        <f t="shared" si="0"/>
        <v>99</v>
      </c>
    </row>
    <row r="45" spans="1:6" ht="12.75" customHeight="1" x14ac:dyDescent="0.2">
      <c r="A45" s="224">
        <v>30</v>
      </c>
      <c r="B45" s="218">
        <v>132</v>
      </c>
      <c r="C45" s="21">
        <v>7</v>
      </c>
      <c r="D45" s="244">
        <v>1</v>
      </c>
      <c r="E45" s="245"/>
      <c r="F45" s="232">
        <f t="shared" si="0"/>
        <v>140</v>
      </c>
    </row>
    <row r="46" spans="1:6" ht="12.75" customHeight="1" x14ac:dyDescent="0.2">
      <c r="A46" s="224">
        <v>31</v>
      </c>
      <c r="B46" s="218">
        <v>196</v>
      </c>
      <c r="C46" s="21">
        <v>7</v>
      </c>
      <c r="D46" s="244">
        <v>1</v>
      </c>
      <c r="E46" s="245"/>
      <c r="F46" s="232">
        <f t="shared" si="0"/>
        <v>204</v>
      </c>
    </row>
    <row r="47" spans="1:6" ht="12.75" customHeight="1" x14ac:dyDescent="0.2">
      <c r="A47" s="224">
        <v>32</v>
      </c>
      <c r="B47" s="218">
        <v>168</v>
      </c>
      <c r="C47" s="21">
        <v>10</v>
      </c>
      <c r="D47" s="244">
        <v>3</v>
      </c>
      <c r="E47" s="245"/>
      <c r="F47" s="232">
        <f t="shared" si="0"/>
        <v>181</v>
      </c>
    </row>
    <row r="48" spans="1:6" ht="12.75" customHeight="1" x14ac:dyDescent="0.2">
      <c r="A48" s="224">
        <v>33</v>
      </c>
      <c r="B48" s="218">
        <v>208</v>
      </c>
      <c r="C48" s="21">
        <v>10</v>
      </c>
      <c r="D48" s="244">
        <v>1</v>
      </c>
      <c r="E48" s="245"/>
      <c r="F48" s="232">
        <f t="shared" si="0"/>
        <v>219</v>
      </c>
    </row>
    <row r="49" spans="1:6" ht="12.75" customHeight="1" x14ac:dyDescent="0.2">
      <c r="A49" s="224">
        <v>34</v>
      </c>
      <c r="B49" s="218">
        <v>82</v>
      </c>
      <c r="C49" s="21">
        <v>4</v>
      </c>
      <c r="D49" s="244"/>
      <c r="E49" s="245"/>
      <c r="F49" s="232">
        <f t="shared" si="0"/>
        <v>86</v>
      </c>
    </row>
    <row r="50" spans="1:6" ht="12.75" customHeight="1" x14ac:dyDescent="0.2">
      <c r="A50" s="224">
        <v>35</v>
      </c>
      <c r="B50" s="218">
        <v>127</v>
      </c>
      <c r="C50" s="21">
        <v>5</v>
      </c>
      <c r="D50" s="244">
        <v>13</v>
      </c>
      <c r="E50" s="245">
        <v>1</v>
      </c>
      <c r="F50" s="232">
        <f t="shared" si="0"/>
        <v>146</v>
      </c>
    </row>
    <row r="51" spans="1:6" ht="12.75" customHeight="1" x14ac:dyDescent="0.2">
      <c r="A51" s="224">
        <v>36</v>
      </c>
      <c r="B51" s="218">
        <v>154</v>
      </c>
      <c r="C51" s="21">
        <v>4</v>
      </c>
      <c r="D51" s="244">
        <v>31</v>
      </c>
      <c r="E51" s="245">
        <v>1</v>
      </c>
      <c r="F51" s="232">
        <f t="shared" si="0"/>
        <v>190</v>
      </c>
    </row>
    <row r="52" spans="1:6" ht="12.75" customHeight="1" x14ac:dyDescent="0.2">
      <c r="A52" s="224">
        <v>37</v>
      </c>
      <c r="B52" s="218">
        <v>87</v>
      </c>
      <c r="C52" s="21">
        <v>4</v>
      </c>
      <c r="D52" s="244">
        <v>4</v>
      </c>
      <c r="E52" s="245"/>
      <c r="F52" s="232">
        <f t="shared" si="0"/>
        <v>95</v>
      </c>
    </row>
    <row r="53" spans="1:6" ht="12.75" customHeight="1" x14ac:dyDescent="0.2">
      <c r="A53" s="224">
        <v>60</v>
      </c>
      <c r="B53" s="218">
        <v>449</v>
      </c>
      <c r="C53" s="21">
        <v>37</v>
      </c>
      <c r="D53" s="244">
        <v>1</v>
      </c>
      <c r="E53" s="245"/>
      <c r="F53" s="232">
        <f t="shared" si="0"/>
        <v>487</v>
      </c>
    </row>
    <row r="54" spans="1:6" ht="12.75" customHeight="1" x14ac:dyDescent="0.2">
      <c r="A54" s="224">
        <v>61</v>
      </c>
      <c r="B54" s="218">
        <v>434</v>
      </c>
      <c r="C54" s="21">
        <v>37</v>
      </c>
      <c r="D54" s="244">
        <v>1</v>
      </c>
      <c r="E54" s="245"/>
      <c r="F54" s="232">
        <f t="shared" si="0"/>
        <v>472</v>
      </c>
    </row>
    <row r="55" spans="1:6" ht="12.75" customHeight="1" x14ac:dyDescent="0.2">
      <c r="A55" s="224">
        <v>62</v>
      </c>
      <c r="B55" s="218">
        <v>213</v>
      </c>
      <c r="C55" s="21">
        <v>18</v>
      </c>
      <c r="D55" s="244"/>
      <c r="E55" s="245"/>
      <c r="F55" s="232">
        <f t="shared" si="0"/>
        <v>231</v>
      </c>
    </row>
    <row r="56" spans="1:6" ht="12.75" customHeight="1" x14ac:dyDescent="0.2">
      <c r="A56" s="224">
        <v>63</v>
      </c>
      <c r="B56" s="218">
        <v>288</v>
      </c>
      <c r="C56" s="21">
        <v>26</v>
      </c>
      <c r="D56" s="244">
        <v>2</v>
      </c>
      <c r="E56" s="245"/>
      <c r="F56" s="232">
        <f t="shared" si="0"/>
        <v>316</v>
      </c>
    </row>
    <row r="57" spans="1:6" ht="12.75" customHeight="1" x14ac:dyDescent="0.2">
      <c r="A57" s="224">
        <v>64</v>
      </c>
      <c r="B57" s="218">
        <v>340</v>
      </c>
      <c r="C57" s="21">
        <v>32</v>
      </c>
      <c r="D57" s="244">
        <v>18</v>
      </c>
      <c r="E57" s="245">
        <v>2</v>
      </c>
      <c r="F57" s="232">
        <f t="shared" si="0"/>
        <v>392</v>
      </c>
    </row>
    <row r="58" spans="1:6" ht="12.75" customHeight="1" x14ac:dyDescent="0.2">
      <c r="A58" s="224">
        <v>65</v>
      </c>
      <c r="B58" s="218">
        <v>322</v>
      </c>
      <c r="C58" s="21">
        <v>31</v>
      </c>
      <c r="D58" s="244">
        <v>15</v>
      </c>
      <c r="E58" s="245">
        <v>3</v>
      </c>
      <c r="F58" s="232">
        <f t="shared" si="0"/>
        <v>371</v>
      </c>
    </row>
    <row r="59" spans="1:6" ht="12.75" customHeight="1" x14ac:dyDescent="0.2">
      <c r="A59" s="224">
        <v>66</v>
      </c>
      <c r="B59" s="218">
        <v>181</v>
      </c>
      <c r="C59" s="21">
        <v>10</v>
      </c>
      <c r="D59" s="244">
        <v>9</v>
      </c>
      <c r="E59" s="245"/>
      <c r="F59" s="232">
        <f t="shared" si="0"/>
        <v>200</v>
      </c>
    </row>
    <row r="60" spans="1:6" ht="12.75" customHeight="1" x14ac:dyDescent="0.2">
      <c r="A60" s="224">
        <v>67</v>
      </c>
      <c r="B60" s="218">
        <v>311</v>
      </c>
      <c r="C60" s="21">
        <v>13</v>
      </c>
      <c r="D60" s="244">
        <v>69</v>
      </c>
      <c r="E60" s="245">
        <v>4</v>
      </c>
      <c r="F60" s="232">
        <f t="shared" si="0"/>
        <v>397</v>
      </c>
    </row>
    <row r="61" spans="1:6" ht="12.75" customHeight="1" x14ac:dyDescent="0.2">
      <c r="A61" s="224">
        <v>68</v>
      </c>
      <c r="B61" s="218">
        <v>275</v>
      </c>
      <c r="C61" s="21">
        <v>13</v>
      </c>
      <c r="D61" s="244">
        <v>68</v>
      </c>
      <c r="E61" s="245">
        <v>5</v>
      </c>
      <c r="F61" s="232">
        <f t="shared" si="0"/>
        <v>361</v>
      </c>
    </row>
    <row r="62" spans="1:6" ht="12.75" customHeight="1" x14ac:dyDescent="0.2">
      <c r="A62" s="227">
        <v>69</v>
      </c>
      <c r="B62" s="228">
        <v>158</v>
      </c>
      <c r="C62" s="229">
        <v>9</v>
      </c>
      <c r="D62" s="246">
        <v>6</v>
      </c>
      <c r="E62" s="247"/>
      <c r="F62" s="233">
        <f t="shared" si="0"/>
        <v>173</v>
      </c>
    </row>
    <row r="63" spans="1:6" ht="12.75" customHeight="1" x14ac:dyDescent="0.2">
      <c r="A63" s="212" t="s">
        <v>84</v>
      </c>
      <c r="B63" s="113">
        <f>SUM(B40:B62)</f>
        <v>5691</v>
      </c>
      <c r="C63" s="219">
        <f>SUM(C40:C62)</f>
        <v>427</v>
      </c>
      <c r="D63" s="113">
        <f>SUM(D40:D62)</f>
        <v>249</v>
      </c>
      <c r="E63" s="219">
        <f>SUM(E40:E62)</f>
        <v>16</v>
      </c>
      <c r="F63" s="234">
        <f t="shared" si="0"/>
        <v>6383</v>
      </c>
    </row>
    <row r="64" spans="1:6" ht="12.75" customHeight="1" x14ac:dyDescent="0.2">
      <c r="A64" s="225">
        <v>85</v>
      </c>
      <c r="B64" s="220">
        <v>58</v>
      </c>
      <c r="C64" s="22">
        <v>2</v>
      </c>
      <c r="D64" s="248">
        <v>2</v>
      </c>
      <c r="E64" s="249"/>
      <c r="F64" s="235">
        <f t="shared" si="0"/>
        <v>62</v>
      </c>
    </row>
    <row r="65" spans="1:9" ht="12.75" customHeight="1" x14ac:dyDescent="0.2">
      <c r="A65" s="224">
        <v>86</v>
      </c>
      <c r="B65" s="218">
        <v>104</v>
      </c>
      <c r="C65" s="21">
        <v>4</v>
      </c>
      <c r="D65" s="244">
        <v>1</v>
      </c>
      <c r="E65" s="245"/>
      <c r="F65" s="232">
        <f t="shared" si="0"/>
        <v>109</v>
      </c>
    </row>
    <row r="66" spans="1:9" ht="12.75" customHeight="1" x14ac:dyDescent="0.2">
      <c r="A66" s="227">
        <v>87</v>
      </c>
      <c r="B66" s="228">
        <v>110</v>
      </c>
      <c r="C66" s="229">
        <v>4</v>
      </c>
      <c r="D66" s="246">
        <v>6</v>
      </c>
      <c r="E66" s="247">
        <v>2</v>
      </c>
      <c r="F66" s="233">
        <f t="shared" si="0"/>
        <v>122</v>
      </c>
    </row>
    <row r="67" spans="1:9" ht="12.75" customHeight="1" x14ac:dyDescent="0.2">
      <c r="A67" s="933">
        <v>90</v>
      </c>
      <c r="B67" s="934">
        <v>17</v>
      </c>
      <c r="C67" s="935"/>
      <c r="D67" s="936"/>
      <c r="E67" s="937"/>
      <c r="F67" s="938"/>
    </row>
    <row r="68" spans="1:9" ht="12.75" customHeight="1" x14ac:dyDescent="0.2">
      <c r="A68" s="933">
        <v>91</v>
      </c>
      <c r="B68" s="934">
        <v>58</v>
      </c>
      <c r="C68" s="935">
        <v>5</v>
      </c>
      <c r="D68" s="936"/>
      <c r="E68" s="937"/>
      <c r="F68" s="233">
        <f t="shared" si="0"/>
        <v>63</v>
      </c>
    </row>
    <row r="69" spans="1:9" ht="12.75" customHeight="1" x14ac:dyDescent="0.2">
      <c r="A69" s="933">
        <v>92</v>
      </c>
      <c r="B69" s="934">
        <v>31</v>
      </c>
      <c r="C69" s="935">
        <v>2</v>
      </c>
      <c r="D69" s="936"/>
      <c r="E69" s="937"/>
      <c r="F69" s="233">
        <f t="shared" si="0"/>
        <v>33</v>
      </c>
    </row>
    <row r="70" spans="1:9" ht="12.75" customHeight="1" thickBot="1" x14ac:dyDescent="0.25">
      <c r="A70" s="226" t="s">
        <v>386</v>
      </c>
      <c r="B70" s="221">
        <f>SUM(B64:B69)</f>
        <v>378</v>
      </c>
      <c r="C70" s="222">
        <f>SUM(C64:C69)</f>
        <v>17</v>
      </c>
      <c r="D70" s="221">
        <f>SUM(D64:D69)</f>
        <v>9</v>
      </c>
      <c r="E70" s="222">
        <f>SUM(E64:E69)</f>
        <v>2</v>
      </c>
      <c r="F70" s="236">
        <f>B70+C70+E70+D70</f>
        <v>406</v>
      </c>
      <c r="H70" s="211"/>
      <c r="I70" s="211"/>
    </row>
    <row r="71" spans="1:9" ht="12.75" customHeight="1" thickBot="1" x14ac:dyDescent="0.25">
      <c r="A71" s="185"/>
      <c r="B71" s="210"/>
      <c r="C71" s="210"/>
      <c r="D71" s="210"/>
      <c r="E71" s="210"/>
      <c r="F71" s="210"/>
    </row>
    <row r="72" spans="1:9" s="211" customFormat="1" ht="12.75" customHeight="1" thickBot="1" x14ac:dyDescent="0.25">
      <c r="A72" s="239" t="s">
        <v>9</v>
      </c>
      <c r="B72" s="237">
        <f>B13+B39+B63+B70</f>
        <v>12610</v>
      </c>
      <c r="C72" s="23">
        <f>C13+C39+C63+C70</f>
        <v>714</v>
      </c>
      <c r="D72" s="250">
        <f>D13+D39+D63+D70</f>
        <v>334</v>
      </c>
      <c r="E72" s="251">
        <f>E13+E39+E63+E70</f>
        <v>20</v>
      </c>
      <c r="F72" s="238">
        <f>F13+F39+F63+F70</f>
        <v>13678</v>
      </c>
      <c r="H72"/>
      <c r="I72"/>
    </row>
    <row r="73" spans="1:9" ht="13.5" customHeight="1" x14ac:dyDescent="0.2">
      <c r="A73" t="str">
        <f>'fiche technique'!B5</f>
        <v>Source: MESRI-DGRH A1-1, ANTARES, campagne qualification 2021, données au 15/11/2021</v>
      </c>
    </row>
    <row r="74" spans="1:9" ht="12.75" customHeight="1" x14ac:dyDescent="0.2">
      <c r="A74" t="str">
        <f>'fiche technique'!B10</f>
        <v>Remarque: La table des sections CNU est en page 28.</v>
      </c>
    </row>
    <row r="163" spans="1:1" x14ac:dyDescent="0.2">
      <c r="A163" s="18" t="s">
        <v>16</v>
      </c>
    </row>
    <row r="164" spans="1:1" x14ac:dyDescent="0.2">
      <c r="A164" t="s">
        <v>17</v>
      </c>
    </row>
  </sheetData>
  <sheetProtection selectLockedCells="1" selectUnlockedCells="1"/>
  <mergeCells count="2">
    <mergeCell ref="A1:C1"/>
    <mergeCell ref="A4:F4"/>
  </mergeCells>
  <printOptions horizontalCentered="1" verticalCentered="1"/>
  <pageMargins left="0.39370078740157483" right="0.39370078740157483" top="0.19685039370078741" bottom="0.27559055118110237" header="0.51181102362204722" footer="0.19685039370078741"/>
  <pageSetup paperSize="9" scale="85" firstPageNumber="0" orientation="portrait" r:id="rId1"/>
  <headerFooter alignWithMargins="0">
    <oddFooter>&amp;Cpage &amp;P</oddFooter>
  </headerFooter>
  <ignoredErrors>
    <ignoredError sqref="A7:A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A157"/>
  <sheetViews>
    <sheetView showZeros="0" topLeftCell="A40" workbookViewId="0">
      <selection activeCell="N74" sqref="N74"/>
    </sheetView>
  </sheetViews>
  <sheetFormatPr baseColWidth="10" defaultColWidth="13.33203125" defaultRowHeight="12.75" x14ac:dyDescent="0.2"/>
  <cols>
    <col min="1" max="1" width="31.1640625" style="25" customWidth="1"/>
    <col min="2" max="2" width="8.5" style="15" customWidth="1"/>
    <col min="3" max="3" width="9.1640625" style="15" customWidth="1"/>
    <col min="4" max="4" width="8.33203125" style="15" customWidth="1"/>
    <col min="5" max="5" width="9.5" style="25" customWidth="1"/>
    <col min="6" max="6" width="9.83203125" style="25" customWidth="1"/>
    <col min="7" max="7" width="8.6640625" style="25" customWidth="1"/>
    <col min="8" max="8" width="12.5" style="25" customWidth="1"/>
    <col min="9" max="10" width="9" style="25" customWidth="1"/>
    <col min="11" max="11" width="7.83203125" style="25" customWidth="1"/>
    <col min="12" max="12" width="8.33203125" style="15" customWidth="1"/>
    <col min="13" max="13" width="8.6640625" style="15" customWidth="1"/>
    <col min="14" max="14" width="7.83203125" style="15" customWidth="1"/>
    <col min="15" max="15" width="12.33203125" style="15" customWidth="1"/>
    <col min="16" max="16384" width="13.33203125" style="15"/>
  </cols>
  <sheetData>
    <row r="1" spans="1:27" ht="17.25" customHeight="1" x14ac:dyDescent="0.2">
      <c r="A1" s="1028" t="s">
        <v>0</v>
      </c>
      <c r="B1" s="1028"/>
      <c r="C1" s="1028"/>
      <c r="D1" s="1028"/>
      <c r="E1" s="1028"/>
      <c r="F1" s="1028"/>
      <c r="G1" s="1028"/>
      <c r="H1" s="1028"/>
      <c r="I1" s="1028"/>
      <c r="J1" s="1028"/>
      <c r="K1" s="15"/>
    </row>
    <row r="2" spans="1:27" ht="2.25" customHeight="1" x14ac:dyDescent="0.3">
      <c r="A2" s="26"/>
      <c r="E2" s="15"/>
      <c r="F2" s="11"/>
      <c r="G2" s="11"/>
      <c r="H2" s="11"/>
      <c r="I2" s="15"/>
      <c r="J2" s="15"/>
      <c r="K2" s="15"/>
    </row>
    <row r="3" spans="1:27" ht="13.5" customHeight="1" x14ac:dyDescent="0.2">
      <c r="A3" s="1032" t="str">
        <f>'fiche technique'!B3</f>
        <v>Campagne de qualification pour l'année 2021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310"/>
    </row>
    <row r="4" spans="1:27" s="27" customFormat="1" ht="15.75" x14ac:dyDescent="0.25">
      <c r="A4" s="1033" t="s">
        <v>365</v>
      </c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311"/>
    </row>
    <row r="5" spans="1:27" ht="10.5" customHeight="1" x14ac:dyDescent="0.2">
      <c r="E5" s="15"/>
      <c r="F5" s="15"/>
      <c r="I5" s="15"/>
      <c r="J5" s="15"/>
      <c r="K5" s="15"/>
      <c r="O5" s="13" t="s">
        <v>22</v>
      </c>
    </row>
    <row r="6" spans="1:27" x14ac:dyDescent="0.2">
      <c r="B6" s="1034" t="s">
        <v>301</v>
      </c>
      <c r="C6" s="1035"/>
      <c r="D6" s="1035"/>
      <c r="E6" s="1035"/>
      <c r="F6" s="1035"/>
      <c r="G6" s="1035"/>
      <c r="H6" s="1036"/>
      <c r="I6" s="1034" t="s">
        <v>306</v>
      </c>
      <c r="J6" s="1035"/>
      <c r="K6" s="1035"/>
      <c r="L6" s="1035"/>
      <c r="M6" s="1035"/>
      <c r="N6" s="1035"/>
      <c r="O6" s="1036"/>
    </row>
    <row r="7" spans="1:27" ht="12.75" customHeight="1" x14ac:dyDescent="0.2">
      <c r="A7" s="1037" t="s">
        <v>25</v>
      </c>
      <c r="B7" s="1037" t="s">
        <v>302</v>
      </c>
      <c r="C7" s="1037"/>
      <c r="D7" s="1037"/>
      <c r="E7" s="1038" t="s">
        <v>26</v>
      </c>
      <c r="F7" s="1038"/>
      <c r="G7" s="1038"/>
      <c r="H7" s="1030" t="s">
        <v>320</v>
      </c>
      <c r="I7" s="1039" t="s">
        <v>302</v>
      </c>
      <c r="J7" s="1039"/>
      <c r="K7" s="1039"/>
      <c r="L7" s="1040" t="s">
        <v>26</v>
      </c>
      <c r="M7" s="1040"/>
      <c r="N7" s="1041"/>
      <c r="O7" s="1030" t="s">
        <v>320</v>
      </c>
    </row>
    <row r="8" spans="1:27" x14ac:dyDescent="0.2">
      <c r="A8" s="1037"/>
      <c r="B8" s="313" t="s">
        <v>27</v>
      </c>
      <c r="C8" s="313" t="s">
        <v>28</v>
      </c>
      <c r="D8" s="313" t="s">
        <v>9</v>
      </c>
      <c r="E8" s="313" t="s">
        <v>27</v>
      </c>
      <c r="F8" s="313" t="s">
        <v>28</v>
      </c>
      <c r="G8" s="313" t="s">
        <v>9</v>
      </c>
      <c r="H8" s="1031"/>
      <c r="I8" s="313" t="s">
        <v>27</v>
      </c>
      <c r="J8" s="313" t="s">
        <v>28</v>
      </c>
      <c r="K8" s="313" t="s">
        <v>9</v>
      </c>
      <c r="L8" s="313" t="s">
        <v>27</v>
      </c>
      <c r="M8" s="313" t="s">
        <v>28</v>
      </c>
      <c r="N8" s="313" t="s">
        <v>9</v>
      </c>
      <c r="O8" s="1031"/>
    </row>
    <row r="9" spans="1:27" ht="12" customHeight="1" x14ac:dyDescent="0.2">
      <c r="A9" s="323" t="s">
        <v>29</v>
      </c>
      <c r="B9" s="324">
        <v>121</v>
      </c>
      <c r="C9" s="324">
        <v>112</v>
      </c>
      <c r="D9" s="279">
        <f t="shared" ref="D9:D14" si="0">SUM(B9:C9)</f>
        <v>233</v>
      </c>
      <c r="E9" s="324">
        <v>37</v>
      </c>
      <c r="F9" s="324">
        <v>21</v>
      </c>
      <c r="G9" s="279">
        <f t="shared" ref="G9:G14" si="1">SUM(E9:F9)</f>
        <v>58</v>
      </c>
      <c r="H9" s="325">
        <f>IFERROR(G9/D9,"")</f>
        <v>0.24892703862660945</v>
      </c>
      <c r="I9" s="31"/>
      <c r="J9" s="324">
        <v>2</v>
      </c>
      <c r="K9" s="279">
        <f t="shared" ref="K9:K14" si="2">SUM(I9:J9)</f>
        <v>2</v>
      </c>
      <c r="L9" s="324"/>
      <c r="M9" s="324"/>
      <c r="N9" s="279">
        <f t="shared" ref="N9:N14" si="3">SUM(L9:M9)</f>
        <v>0</v>
      </c>
      <c r="O9" s="325">
        <f>IFERROR(N9/K9,"")</f>
        <v>0</v>
      </c>
      <c r="AA9" s="15">
        <f>Z9/11</f>
        <v>0</v>
      </c>
    </row>
    <row r="10" spans="1:27" ht="12" customHeight="1" x14ac:dyDescent="0.2">
      <c r="A10" s="326" t="s">
        <v>30</v>
      </c>
      <c r="B10" s="327">
        <v>73</v>
      </c>
      <c r="C10" s="327">
        <v>122</v>
      </c>
      <c r="D10" s="280">
        <f t="shared" si="0"/>
        <v>195</v>
      </c>
      <c r="E10" s="327">
        <v>20</v>
      </c>
      <c r="F10" s="327">
        <v>30</v>
      </c>
      <c r="G10" s="280">
        <f t="shared" si="1"/>
        <v>50</v>
      </c>
      <c r="H10" s="328">
        <f t="shared" ref="H10:H73" si="4">IFERROR(G10/D10,"")</f>
        <v>0.25641025641025639</v>
      </c>
      <c r="I10" s="329"/>
      <c r="J10" s="327">
        <v>2</v>
      </c>
      <c r="K10" s="280">
        <f t="shared" si="2"/>
        <v>2</v>
      </c>
      <c r="L10" s="327"/>
      <c r="M10" s="327"/>
      <c r="N10" s="280">
        <f t="shared" si="3"/>
        <v>0</v>
      </c>
      <c r="O10" s="328">
        <f t="shared" ref="O10:O73" si="5">IFERROR(N10/K10,"")</f>
        <v>0</v>
      </c>
      <c r="AA10" s="15">
        <f>Z10/11</f>
        <v>0</v>
      </c>
    </row>
    <row r="11" spans="1:27" ht="12" customHeight="1" x14ac:dyDescent="0.2">
      <c r="A11" s="326" t="s">
        <v>31</v>
      </c>
      <c r="B11" s="327">
        <v>19</v>
      </c>
      <c r="C11" s="327">
        <v>30</v>
      </c>
      <c r="D11" s="280">
        <f t="shared" si="0"/>
        <v>49</v>
      </c>
      <c r="E11" s="327">
        <v>8</v>
      </c>
      <c r="F11" s="327">
        <v>11</v>
      </c>
      <c r="G11" s="280">
        <f t="shared" si="1"/>
        <v>19</v>
      </c>
      <c r="H11" s="328">
        <f t="shared" si="4"/>
        <v>0.38775510204081631</v>
      </c>
      <c r="I11" s="329"/>
      <c r="J11" s="327"/>
      <c r="K11" s="280">
        <f t="shared" si="2"/>
        <v>0</v>
      </c>
      <c r="L11" s="327"/>
      <c r="M11" s="327"/>
      <c r="N11" s="280">
        <f t="shared" si="3"/>
        <v>0</v>
      </c>
      <c r="O11" s="328" t="str">
        <f t="shared" si="5"/>
        <v/>
      </c>
    </row>
    <row r="12" spans="1:27" ht="12" customHeight="1" x14ac:dyDescent="0.2">
      <c r="A12" s="326" t="s">
        <v>32</v>
      </c>
      <c r="B12" s="327">
        <v>112</v>
      </c>
      <c r="C12" s="327">
        <v>147</v>
      </c>
      <c r="D12" s="280">
        <f t="shared" si="0"/>
        <v>259</v>
      </c>
      <c r="E12" s="327">
        <v>60</v>
      </c>
      <c r="F12" s="327">
        <v>73</v>
      </c>
      <c r="G12" s="280">
        <f t="shared" si="1"/>
        <v>133</v>
      </c>
      <c r="H12" s="328">
        <f t="shared" si="4"/>
        <v>0.51351351351351349</v>
      </c>
      <c r="I12" s="329">
        <v>2</v>
      </c>
      <c r="J12" s="327">
        <v>10</v>
      </c>
      <c r="K12" s="280">
        <f t="shared" si="2"/>
        <v>12</v>
      </c>
      <c r="L12" s="327">
        <v>1</v>
      </c>
      <c r="M12" s="327">
        <v>3</v>
      </c>
      <c r="N12" s="280">
        <f t="shared" si="3"/>
        <v>4</v>
      </c>
      <c r="O12" s="328">
        <f t="shared" si="5"/>
        <v>0.33333333333333331</v>
      </c>
    </row>
    <row r="13" spans="1:27" ht="12" customHeight="1" x14ac:dyDescent="0.2">
      <c r="A13" s="326" t="s">
        <v>33</v>
      </c>
      <c r="B13" s="327">
        <v>96</v>
      </c>
      <c r="C13" s="327">
        <v>197</v>
      </c>
      <c r="D13" s="280">
        <f t="shared" si="0"/>
        <v>293</v>
      </c>
      <c r="E13" s="327">
        <v>56</v>
      </c>
      <c r="F13" s="327">
        <v>104</v>
      </c>
      <c r="G13" s="280">
        <f t="shared" si="1"/>
        <v>160</v>
      </c>
      <c r="H13" s="328">
        <f t="shared" si="4"/>
        <v>0.5460750853242321</v>
      </c>
      <c r="I13" s="329">
        <v>10</v>
      </c>
      <c r="J13" s="327">
        <v>25</v>
      </c>
      <c r="K13" s="280">
        <f t="shared" si="2"/>
        <v>35</v>
      </c>
      <c r="L13" s="327">
        <v>7</v>
      </c>
      <c r="M13" s="327">
        <v>14</v>
      </c>
      <c r="N13" s="280">
        <f t="shared" si="3"/>
        <v>21</v>
      </c>
      <c r="O13" s="328">
        <f t="shared" si="5"/>
        <v>0.6</v>
      </c>
    </row>
    <row r="14" spans="1:27" ht="12" customHeight="1" x14ac:dyDescent="0.2">
      <c r="A14" s="330" t="s">
        <v>34</v>
      </c>
      <c r="B14" s="331">
        <v>212</v>
      </c>
      <c r="C14" s="331">
        <v>198</v>
      </c>
      <c r="D14" s="281">
        <f t="shared" si="0"/>
        <v>410</v>
      </c>
      <c r="E14" s="331">
        <v>111</v>
      </c>
      <c r="F14" s="331">
        <v>78</v>
      </c>
      <c r="G14" s="281">
        <f t="shared" si="1"/>
        <v>189</v>
      </c>
      <c r="H14" s="332">
        <f t="shared" si="4"/>
        <v>0.46097560975609758</v>
      </c>
      <c r="I14" s="331">
        <v>5</v>
      </c>
      <c r="J14" s="331">
        <v>17</v>
      </c>
      <c r="K14" s="281">
        <f t="shared" si="2"/>
        <v>22</v>
      </c>
      <c r="L14" s="331">
        <v>2</v>
      </c>
      <c r="M14" s="331">
        <v>2</v>
      </c>
      <c r="N14" s="281">
        <f t="shared" si="3"/>
        <v>4</v>
      </c>
      <c r="O14" s="332">
        <f t="shared" si="5"/>
        <v>0.18181818181818182</v>
      </c>
    </row>
    <row r="15" spans="1:27" ht="12" customHeight="1" x14ac:dyDescent="0.2">
      <c r="A15" s="333" t="s">
        <v>35</v>
      </c>
      <c r="B15" s="282">
        <f>SUM(B9:B14)</f>
        <v>633</v>
      </c>
      <c r="C15" s="282">
        <f>SUM(C9:C14)</f>
        <v>806</v>
      </c>
      <c r="D15" s="334">
        <f>SUM(D9:D14)</f>
        <v>1439</v>
      </c>
      <c r="E15" s="282">
        <f t="shared" ref="E15:G15" si="6">SUM(E9:E14)</f>
        <v>292</v>
      </c>
      <c r="F15" s="282">
        <f>SUM(F9:F14)</f>
        <v>317</v>
      </c>
      <c r="G15" s="282">
        <f t="shared" si="6"/>
        <v>609</v>
      </c>
      <c r="H15" s="335">
        <f t="shared" si="4"/>
        <v>0.42321056289089648</v>
      </c>
      <c r="I15" s="282">
        <f>SUM(I9:I14)</f>
        <v>17</v>
      </c>
      <c r="J15" s="282">
        <f t="shared" ref="J15:L15" si="7">SUM(J9:J14)</f>
        <v>56</v>
      </c>
      <c r="K15" s="282">
        <f t="shared" si="7"/>
        <v>73</v>
      </c>
      <c r="L15" s="282">
        <f t="shared" si="7"/>
        <v>10</v>
      </c>
      <c r="M15" s="282">
        <f>SUM(M9:M14)</f>
        <v>19</v>
      </c>
      <c r="N15" s="282">
        <f>SUM(N9:N14)</f>
        <v>29</v>
      </c>
      <c r="O15" s="335">
        <f t="shared" si="5"/>
        <v>0.39726027397260272</v>
      </c>
    </row>
    <row r="16" spans="1:27" ht="12" customHeight="1" x14ac:dyDescent="0.2">
      <c r="A16" s="323" t="s">
        <v>36</v>
      </c>
      <c r="B16" s="324">
        <v>191</v>
      </c>
      <c r="C16" s="324">
        <v>81</v>
      </c>
      <c r="D16" s="279">
        <f t="shared" ref="D16:D38" si="8">SUM(B16:C16)</f>
        <v>272</v>
      </c>
      <c r="E16" s="324">
        <v>123</v>
      </c>
      <c r="F16" s="324">
        <v>48</v>
      </c>
      <c r="G16" s="279">
        <f t="shared" ref="G16:G40" si="9">SUM(E16:F16)</f>
        <v>171</v>
      </c>
      <c r="H16" s="325">
        <f t="shared" si="4"/>
        <v>0.62867647058823528</v>
      </c>
      <c r="I16" s="327">
        <v>7</v>
      </c>
      <c r="J16" s="327">
        <v>8</v>
      </c>
      <c r="K16" s="279">
        <f t="shared" ref="K16:K40" si="10">SUM(I16:J16)</f>
        <v>15</v>
      </c>
      <c r="L16" s="324">
        <v>5</v>
      </c>
      <c r="M16" s="324">
        <v>4</v>
      </c>
      <c r="N16" s="279">
        <f t="shared" ref="N16:N40" si="11">SUM(L16:M16)</f>
        <v>9</v>
      </c>
      <c r="O16" s="325">
        <f t="shared" si="5"/>
        <v>0.6</v>
      </c>
    </row>
    <row r="17" spans="1:15" ht="12" customHeight="1" x14ac:dyDescent="0.2">
      <c r="A17" s="326" t="s">
        <v>37</v>
      </c>
      <c r="B17" s="327">
        <v>46</v>
      </c>
      <c r="C17" s="327">
        <v>23</v>
      </c>
      <c r="D17" s="280">
        <f t="shared" si="8"/>
        <v>69</v>
      </c>
      <c r="E17" s="327">
        <v>34</v>
      </c>
      <c r="F17" s="327">
        <v>14</v>
      </c>
      <c r="G17" s="280">
        <f t="shared" si="9"/>
        <v>48</v>
      </c>
      <c r="H17" s="328">
        <f t="shared" si="4"/>
        <v>0.69565217391304346</v>
      </c>
      <c r="I17" s="327">
        <v>1</v>
      </c>
      <c r="J17" s="327">
        <v>2</v>
      </c>
      <c r="K17" s="280">
        <f t="shared" si="10"/>
        <v>3</v>
      </c>
      <c r="L17" s="327">
        <v>1</v>
      </c>
      <c r="M17" s="327"/>
      <c r="N17" s="280">
        <f t="shared" si="11"/>
        <v>1</v>
      </c>
      <c r="O17" s="328">
        <f t="shared" si="5"/>
        <v>0.33333333333333331</v>
      </c>
    </row>
    <row r="18" spans="1:15" ht="12" customHeight="1" x14ac:dyDescent="0.2">
      <c r="A18" s="326" t="s">
        <v>38</v>
      </c>
      <c r="B18" s="327">
        <v>148</v>
      </c>
      <c r="C18" s="327">
        <v>77</v>
      </c>
      <c r="D18" s="280">
        <f t="shared" si="8"/>
        <v>225</v>
      </c>
      <c r="E18" s="327">
        <v>86</v>
      </c>
      <c r="F18" s="327">
        <v>41</v>
      </c>
      <c r="G18" s="280">
        <f t="shared" si="9"/>
        <v>127</v>
      </c>
      <c r="H18" s="328">
        <f t="shared" si="4"/>
        <v>0.56444444444444442</v>
      </c>
      <c r="I18" s="327">
        <v>2</v>
      </c>
      <c r="J18" s="327">
        <v>4</v>
      </c>
      <c r="K18" s="280">
        <f t="shared" si="10"/>
        <v>6</v>
      </c>
      <c r="L18" s="327">
        <v>1</v>
      </c>
      <c r="M18" s="327">
        <v>2</v>
      </c>
      <c r="N18" s="280">
        <f t="shared" si="11"/>
        <v>3</v>
      </c>
      <c r="O18" s="328">
        <f t="shared" si="5"/>
        <v>0.5</v>
      </c>
    </row>
    <row r="19" spans="1:15" ht="12" customHeight="1" x14ac:dyDescent="0.2">
      <c r="A19" s="326" t="s">
        <v>39</v>
      </c>
      <c r="B19" s="327">
        <v>63</v>
      </c>
      <c r="C19" s="327">
        <v>29</v>
      </c>
      <c r="D19" s="280">
        <f t="shared" si="8"/>
        <v>92</v>
      </c>
      <c r="E19" s="327">
        <v>42</v>
      </c>
      <c r="F19" s="327">
        <v>15</v>
      </c>
      <c r="G19" s="280">
        <f t="shared" si="9"/>
        <v>57</v>
      </c>
      <c r="H19" s="328">
        <f t="shared" si="4"/>
        <v>0.61956521739130432</v>
      </c>
      <c r="I19" s="327">
        <v>2</v>
      </c>
      <c r="J19" s="327">
        <v>3</v>
      </c>
      <c r="K19" s="280">
        <f t="shared" si="10"/>
        <v>5</v>
      </c>
      <c r="L19" s="327">
        <v>2</v>
      </c>
      <c r="M19" s="327">
        <v>2</v>
      </c>
      <c r="N19" s="280">
        <f t="shared" si="11"/>
        <v>4</v>
      </c>
      <c r="O19" s="328">
        <f t="shared" si="5"/>
        <v>0.8</v>
      </c>
    </row>
    <row r="20" spans="1:15" ht="12" customHeight="1" x14ac:dyDescent="0.2">
      <c r="A20" s="326" t="s">
        <v>40</v>
      </c>
      <c r="B20" s="327">
        <v>120</v>
      </c>
      <c r="C20" s="327">
        <v>60</v>
      </c>
      <c r="D20" s="280">
        <f t="shared" si="8"/>
        <v>180</v>
      </c>
      <c r="E20" s="327">
        <v>98</v>
      </c>
      <c r="F20" s="327">
        <v>30</v>
      </c>
      <c r="G20" s="280">
        <f t="shared" si="9"/>
        <v>128</v>
      </c>
      <c r="H20" s="328">
        <f t="shared" si="4"/>
        <v>0.71111111111111114</v>
      </c>
      <c r="I20" s="327">
        <v>1</v>
      </c>
      <c r="J20" s="327">
        <v>3</v>
      </c>
      <c r="K20" s="280">
        <f t="shared" si="10"/>
        <v>4</v>
      </c>
      <c r="L20" s="327">
        <v>1</v>
      </c>
      <c r="M20" s="327">
        <v>3</v>
      </c>
      <c r="N20" s="280">
        <f t="shared" si="11"/>
        <v>4</v>
      </c>
      <c r="O20" s="328">
        <f t="shared" si="5"/>
        <v>1</v>
      </c>
    </row>
    <row r="21" spans="1:15" ht="12" customHeight="1" x14ac:dyDescent="0.2">
      <c r="A21" s="326" t="s">
        <v>41</v>
      </c>
      <c r="B21" s="327">
        <v>20</v>
      </c>
      <c r="C21" s="327">
        <v>16</v>
      </c>
      <c r="D21" s="280">
        <f t="shared" si="8"/>
        <v>36</v>
      </c>
      <c r="E21" s="327">
        <v>12</v>
      </c>
      <c r="F21" s="327">
        <v>11</v>
      </c>
      <c r="G21" s="280">
        <f t="shared" si="9"/>
        <v>23</v>
      </c>
      <c r="H21" s="328">
        <f t="shared" si="4"/>
        <v>0.63888888888888884</v>
      </c>
      <c r="I21" s="327"/>
      <c r="J21" s="327"/>
      <c r="K21" s="280">
        <f t="shared" si="10"/>
        <v>0</v>
      </c>
      <c r="L21" s="327"/>
      <c r="M21" s="327"/>
      <c r="N21" s="280">
        <f t="shared" si="11"/>
        <v>0</v>
      </c>
      <c r="O21" s="328" t="str">
        <f t="shared" si="5"/>
        <v/>
      </c>
    </row>
    <row r="22" spans="1:15" ht="12" customHeight="1" x14ac:dyDescent="0.2">
      <c r="A22" s="326" t="s">
        <v>42</v>
      </c>
      <c r="B22" s="327">
        <v>24</v>
      </c>
      <c r="C22" s="327">
        <v>10</v>
      </c>
      <c r="D22" s="280">
        <f t="shared" si="8"/>
        <v>34</v>
      </c>
      <c r="E22" s="327">
        <v>17</v>
      </c>
      <c r="F22" s="327">
        <v>7</v>
      </c>
      <c r="G22" s="280">
        <f t="shared" si="9"/>
        <v>24</v>
      </c>
      <c r="H22" s="328">
        <f t="shared" si="4"/>
        <v>0.70588235294117652</v>
      </c>
      <c r="I22" s="327">
        <v>1</v>
      </c>
      <c r="J22" s="327"/>
      <c r="K22" s="280">
        <f t="shared" si="10"/>
        <v>1</v>
      </c>
      <c r="L22" s="327"/>
      <c r="M22" s="327"/>
      <c r="N22" s="280">
        <f t="shared" si="11"/>
        <v>0</v>
      </c>
      <c r="O22" s="328">
        <f t="shared" si="5"/>
        <v>0</v>
      </c>
    </row>
    <row r="23" spans="1:15" ht="12" customHeight="1" x14ac:dyDescent="0.2">
      <c r="A23" s="326" t="s">
        <v>43</v>
      </c>
      <c r="B23" s="327">
        <v>111</v>
      </c>
      <c r="C23" s="327">
        <v>63</v>
      </c>
      <c r="D23" s="280">
        <f t="shared" si="8"/>
        <v>174</v>
      </c>
      <c r="E23" s="327">
        <v>70</v>
      </c>
      <c r="F23" s="327">
        <v>46</v>
      </c>
      <c r="G23" s="280">
        <f t="shared" si="9"/>
        <v>116</v>
      </c>
      <c r="H23" s="328">
        <f t="shared" si="4"/>
        <v>0.66666666666666663</v>
      </c>
      <c r="I23" s="327">
        <v>1</v>
      </c>
      <c r="J23" s="327">
        <v>2</v>
      </c>
      <c r="K23" s="280">
        <f t="shared" si="10"/>
        <v>3</v>
      </c>
      <c r="L23" s="327"/>
      <c r="M23" s="327">
        <v>2</v>
      </c>
      <c r="N23" s="280">
        <f t="shared" si="11"/>
        <v>2</v>
      </c>
      <c r="O23" s="328">
        <f t="shared" si="5"/>
        <v>0.66666666666666663</v>
      </c>
    </row>
    <row r="24" spans="1:15" ht="12" customHeight="1" x14ac:dyDescent="0.2">
      <c r="A24" s="326" t="s">
        <v>44</v>
      </c>
      <c r="B24" s="327">
        <v>107</v>
      </c>
      <c r="C24" s="327">
        <v>66</v>
      </c>
      <c r="D24" s="280">
        <f t="shared" si="8"/>
        <v>173</v>
      </c>
      <c r="E24" s="327">
        <v>73</v>
      </c>
      <c r="F24" s="327">
        <v>43</v>
      </c>
      <c r="G24" s="280">
        <f t="shared" si="9"/>
        <v>116</v>
      </c>
      <c r="H24" s="328">
        <f t="shared" si="4"/>
        <v>0.67052023121387283</v>
      </c>
      <c r="I24" s="327">
        <v>2</v>
      </c>
      <c r="J24" s="327"/>
      <c r="K24" s="280">
        <f t="shared" si="10"/>
        <v>2</v>
      </c>
      <c r="L24" s="327"/>
      <c r="M24" s="327"/>
      <c r="N24" s="280">
        <f t="shared" si="11"/>
        <v>0</v>
      </c>
      <c r="O24" s="328">
        <f t="shared" si="5"/>
        <v>0</v>
      </c>
    </row>
    <row r="25" spans="1:15" ht="12" customHeight="1" x14ac:dyDescent="0.2">
      <c r="A25" s="326" t="s">
        <v>45</v>
      </c>
      <c r="B25" s="327">
        <v>140</v>
      </c>
      <c r="C25" s="327">
        <v>96</v>
      </c>
      <c r="D25" s="280">
        <f t="shared" si="8"/>
        <v>236</v>
      </c>
      <c r="E25" s="327">
        <v>91</v>
      </c>
      <c r="F25" s="327">
        <v>59</v>
      </c>
      <c r="G25" s="280">
        <f t="shared" si="9"/>
        <v>150</v>
      </c>
      <c r="H25" s="328">
        <f t="shared" si="4"/>
        <v>0.63559322033898302</v>
      </c>
      <c r="I25" s="327">
        <v>3</v>
      </c>
      <c r="J25" s="327">
        <v>5</v>
      </c>
      <c r="K25" s="280">
        <f t="shared" si="10"/>
        <v>8</v>
      </c>
      <c r="L25" s="327">
        <v>3</v>
      </c>
      <c r="M25" s="327">
        <v>4</v>
      </c>
      <c r="N25" s="280">
        <f t="shared" si="11"/>
        <v>7</v>
      </c>
      <c r="O25" s="328">
        <f t="shared" si="5"/>
        <v>0.875</v>
      </c>
    </row>
    <row r="26" spans="1:15" ht="12" customHeight="1" x14ac:dyDescent="0.2">
      <c r="A26" s="326" t="s">
        <v>46</v>
      </c>
      <c r="B26" s="327">
        <v>78</v>
      </c>
      <c r="C26" s="327">
        <v>162</v>
      </c>
      <c r="D26" s="280">
        <f t="shared" si="8"/>
        <v>240</v>
      </c>
      <c r="E26" s="327">
        <v>52</v>
      </c>
      <c r="F26" s="327">
        <v>110</v>
      </c>
      <c r="G26" s="280">
        <f t="shared" si="9"/>
        <v>162</v>
      </c>
      <c r="H26" s="328">
        <f t="shared" si="4"/>
        <v>0.67500000000000004</v>
      </c>
      <c r="I26" s="327">
        <v>4</v>
      </c>
      <c r="J26" s="327">
        <v>15</v>
      </c>
      <c r="K26" s="280">
        <f t="shared" si="10"/>
        <v>19</v>
      </c>
      <c r="L26" s="327">
        <v>1</v>
      </c>
      <c r="M26" s="327">
        <v>9</v>
      </c>
      <c r="N26" s="280">
        <f t="shared" si="11"/>
        <v>10</v>
      </c>
      <c r="O26" s="328">
        <f t="shared" si="5"/>
        <v>0.52631578947368418</v>
      </c>
    </row>
    <row r="27" spans="1:15" ht="12" customHeight="1" x14ac:dyDescent="0.2">
      <c r="A27" s="326" t="s">
        <v>47</v>
      </c>
      <c r="B27" s="327">
        <v>234</v>
      </c>
      <c r="C27" s="327">
        <v>166</v>
      </c>
      <c r="D27" s="280">
        <f t="shared" si="8"/>
        <v>400</v>
      </c>
      <c r="E27" s="327">
        <v>164</v>
      </c>
      <c r="F27" s="327">
        <v>96</v>
      </c>
      <c r="G27" s="280">
        <f t="shared" si="9"/>
        <v>260</v>
      </c>
      <c r="H27" s="328">
        <f t="shared" si="4"/>
        <v>0.65</v>
      </c>
      <c r="I27" s="327">
        <v>3</v>
      </c>
      <c r="J27" s="327">
        <v>9</v>
      </c>
      <c r="K27" s="280">
        <f t="shared" si="10"/>
        <v>12</v>
      </c>
      <c r="L27" s="327">
        <v>2</v>
      </c>
      <c r="M27" s="327">
        <v>3</v>
      </c>
      <c r="N27" s="280">
        <f t="shared" si="11"/>
        <v>5</v>
      </c>
      <c r="O27" s="328">
        <f t="shared" si="5"/>
        <v>0.41666666666666669</v>
      </c>
    </row>
    <row r="28" spans="1:15" ht="12" customHeight="1" x14ac:dyDescent="0.2">
      <c r="A28" s="326" t="s">
        <v>48</v>
      </c>
      <c r="B28" s="327">
        <v>234</v>
      </c>
      <c r="C28" s="327">
        <v>231</v>
      </c>
      <c r="D28" s="280">
        <f t="shared" si="8"/>
        <v>465</v>
      </c>
      <c r="E28" s="327">
        <v>119</v>
      </c>
      <c r="F28" s="327">
        <v>117</v>
      </c>
      <c r="G28" s="280">
        <f t="shared" si="9"/>
        <v>236</v>
      </c>
      <c r="H28" s="328">
        <f t="shared" si="4"/>
        <v>0.50752688172043015</v>
      </c>
      <c r="I28" s="327">
        <v>5</v>
      </c>
      <c r="J28" s="327">
        <v>17</v>
      </c>
      <c r="K28" s="280">
        <f t="shared" si="10"/>
        <v>22</v>
      </c>
      <c r="L28" s="327">
        <v>4</v>
      </c>
      <c r="M28" s="327">
        <v>7</v>
      </c>
      <c r="N28" s="280">
        <f t="shared" si="11"/>
        <v>11</v>
      </c>
      <c r="O28" s="328">
        <f t="shared" si="5"/>
        <v>0.5</v>
      </c>
    </row>
    <row r="29" spans="1:15" ht="12" customHeight="1" x14ac:dyDescent="0.2">
      <c r="A29" s="326" t="s">
        <v>49</v>
      </c>
      <c r="B29" s="327">
        <v>105</v>
      </c>
      <c r="C29" s="327">
        <v>72</v>
      </c>
      <c r="D29" s="280">
        <f t="shared" si="8"/>
        <v>177</v>
      </c>
      <c r="E29" s="327">
        <v>90</v>
      </c>
      <c r="F29" s="327">
        <v>62</v>
      </c>
      <c r="G29" s="280">
        <f t="shared" si="9"/>
        <v>152</v>
      </c>
      <c r="H29" s="328">
        <f t="shared" si="4"/>
        <v>0.85875706214689262</v>
      </c>
      <c r="I29" s="327">
        <v>2</v>
      </c>
      <c r="J29" s="327">
        <v>5</v>
      </c>
      <c r="K29" s="280">
        <f t="shared" si="10"/>
        <v>7</v>
      </c>
      <c r="L29" s="327">
        <v>1</v>
      </c>
      <c r="M29" s="327">
        <v>4</v>
      </c>
      <c r="N29" s="280">
        <f t="shared" si="11"/>
        <v>5</v>
      </c>
      <c r="O29" s="328">
        <f t="shared" si="5"/>
        <v>0.7142857142857143</v>
      </c>
    </row>
    <row r="30" spans="1:15" ht="12" customHeight="1" x14ac:dyDescent="0.2">
      <c r="A30" s="326" t="s">
        <v>50</v>
      </c>
      <c r="B30" s="327">
        <v>126</v>
      </c>
      <c r="C30" s="327">
        <v>86</v>
      </c>
      <c r="D30" s="280">
        <f t="shared" si="8"/>
        <v>212</v>
      </c>
      <c r="E30" s="327">
        <v>100</v>
      </c>
      <c r="F30" s="327">
        <v>65</v>
      </c>
      <c r="G30" s="280">
        <f t="shared" si="9"/>
        <v>165</v>
      </c>
      <c r="H30" s="328">
        <f t="shared" si="4"/>
        <v>0.77830188679245282</v>
      </c>
      <c r="I30" s="327">
        <v>5</v>
      </c>
      <c r="J30" s="327">
        <v>7</v>
      </c>
      <c r="K30" s="280">
        <f t="shared" si="10"/>
        <v>12</v>
      </c>
      <c r="L30" s="327">
        <v>5</v>
      </c>
      <c r="M30" s="327">
        <v>4</v>
      </c>
      <c r="N30" s="280">
        <f t="shared" si="11"/>
        <v>9</v>
      </c>
      <c r="O30" s="328">
        <f t="shared" si="5"/>
        <v>0.75</v>
      </c>
    </row>
    <row r="31" spans="1:15" ht="12" customHeight="1" x14ac:dyDescent="0.2">
      <c r="A31" s="326" t="s">
        <v>51</v>
      </c>
      <c r="B31" s="327">
        <v>206</v>
      </c>
      <c r="C31" s="327">
        <v>215</v>
      </c>
      <c r="D31" s="280">
        <f t="shared" si="8"/>
        <v>421</v>
      </c>
      <c r="E31" s="327">
        <v>185</v>
      </c>
      <c r="F31" s="327">
        <v>177</v>
      </c>
      <c r="G31" s="280">
        <f t="shared" si="9"/>
        <v>362</v>
      </c>
      <c r="H31" s="328">
        <f t="shared" si="4"/>
        <v>0.85985748218527314</v>
      </c>
      <c r="I31" s="327">
        <v>5</v>
      </c>
      <c r="J31" s="327">
        <v>8</v>
      </c>
      <c r="K31" s="280">
        <f t="shared" si="10"/>
        <v>13</v>
      </c>
      <c r="L31" s="327">
        <v>4</v>
      </c>
      <c r="M31" s="327">
        <v>4</v>
      </c>
      <c r="N31" s="280">
        <f t="shared" si="11"/>
        <v>8</v>
      </c>
      <c r="O31" s="328">
        <f t="shared" si="5"/>
        <v>0.61538461538461542</v>
      </c>
    </row>
    <row r="32" spans="1:15" ht="12" customHeight="1" x14ac:dyDescent="0.2">
      <c r="A32" s="326" t="s">
        <v>52</v>
      </c>
      <c r="B32" s="327">
        <v>79</v>
      </c>
      <c r="C32" s="327">
        <v>103</v>
      </c>
      <c r="D32" s="280">
        <f t="shared" si="8"/>
        <v>182</v>
      </c>
      <c r="E32" s="327">
        <v>59</v>
      </c>
      <c r="F32" s="327">
        <v>64</v>
      </c>
      <c r="G32" s="280">
        <f t="shared" si="9"/>
        <v>123</v>
      </c>
      <c r="H32" s="328">
        <f t="shared" si="4"/>
        <v>0.67582417582417587</v>
      </c>
      <c r="I32" s="327">
        <v>2</v>
      </c>
      <c r="J32" s="327">
        <v>5</v>
      </c>
      <c r="K32" s="280">
        <f t="shared" si="10"/>
        <v>7</v>
      </c>
      <c r="L32" s="327">
        <v>2</v>
      </c>
      <c r="M32" s="327">
        <v>3</v>
      </c>
      <c r="N32" s="280">
        <f t="shared" si="11"/>
        <v>5</v>
      </c>
      <c r="O32" s="328">
        <f t="shared" si="5"/>
        <v>0.7142857142857143</v>
      </c>
    </row>
    <row r="33" spans="1:15" ht="12" customHeight="1" x14ac:dyDescent="0.2">
      <c r="A33" s="326" t="s">
        <v>53</v>
      </c>
      <c r="B33" s="327">
        <v>69</v>
      </c>
      <c r="C33" s="327">
        <v>74</v>
      </c>
      <c r="D33" s="280">
        <f t="shared" si="8"/>
        <v>143</v>
      </c>
      <c r="E33" s="327">
        <v>42</v>
      </c>
      <c r="F33" s="327">
        <v>40</v>
      </c>
      <c r="G33" s="280">
        <f t="shared" si="9"/>
        <v>82</v>
      </c>
      <c r="H33" s="328">
        <f t="shared" si="4"/>
        <v>0.57342657342657344</v>
      </c>
      <c r="I33" s="327">
        <v>1</v>
      </c>
      <c r="J33" s="327">
        <v>5</v>
      </c>
      <c r="K33" s="280">
        <f t="shared" si="10"/>
        <v>6</v>
      </c>
      <c r="L33" s="327">
        <v>1</v>
      </c>
      <c r="M33" s="327">
        <v>4</v>
      </c>
      <c r="N33" s="280">
        <f t="shared" si="11"/>
        <v>5</v>
      </c>
      <c r="O33" s="328">
        <f t="shared" si="5"/>
        <v>0.83333333333333337</v>
      </c>
    </row>
    <row r="34" spans="1:15" ht="12" customHeight="1" x14ac:dyDescent="0.2">
      <c r="A34" s="326" t="s">
        <v>54</v>
      </c>
      <c r="B34" s="327">
        <v>181</v>
      </c>
      <c r="C34" s="327">
        <v>122</v>
      </c>
      <c r="D34" s="280">
        <f t="shared" si="8"/>
        <v>303</v>
      </c>
      <c r="E34" s="327">
        <v>96</v>
      </c>
      <c r="F34" s="327">
        <v>57</v>
      </c>
      <c r="G34" s="280">
        <f t="shared" si="9"/>
        <v>153</v>
      </c>
      <c r="H34" s="328">
        <f t="shared" si="4"/>
        <v>0.50495049504950495</v>
      </c>
      <c r="I34" s="327">
        <v>2</v>
      </c>
      <c r="J34" s="327">
        <v>7</v>
      </c>
      <c r="K34" s="280">
        <f t="shared" si="10"/>
        <v>9</v>
      </c>
      <c r="L34" s="327">
        <v>2</v>
      </c>
      <c r="M34" s="327">
        <v>2</v>
      </c>
      <c r="N34" s="280">
        <f t="shared" si="11"/>
        <v>4</v>
      </c>
      <c r="O34" s="328">
        <f t="shared" si="5"/>
        <v>0.44444444444444442</v>
      </c>
    </row>
    <row r="35" spans="1:15" ht="12" customHeight="1" x14ac:dyDescent="0.2">
      <c r="A35" s="326" t="s">
        <v>55</v>
      </c>
      <c r="B35" s="327">
        <v>111</v>
      </c>
      <c r="C35" s="327">
        <v>95</v>
      </c>
      <c r="D35" s="280">
        <f t="shared" si="8"/>
        <v>206</v>
      </c>
      <c r="E35" s="327">
        <v>47</v>
      </c>
      <c r="F35" s="327">
        <v>35</v>
      </c>
      <c r="G35" s="280">
        <f t="shared" si="9"/>
        <v>82</v>
      </c>
      <c r="H35" s="328">
        <f t="shared" si="4"/>
        <v>0.39805825242718446</v>
      </c>
      <c r="I35" s="327"/>
      <c r="J35" s="327">
        <v>7</v>
      </c>
      <c r="K35" s="280">
        <f t="shared" si="10"/>
        <v>7</v>
      </c>
      <c r="L35" s="327"/>
      <c r="M35" s="327">
        <v>2</v>
      </c>
      <c r="N35" s="280">
        <f t="shared" si="11"/>
        <v>2</v>
      </c>
      <c r="O35" s="328">
        <f t="shared" si="5"/>
        <v>0.2857142857142857</v>
      </c>
    </row>
    <row r="36" spans="1:15" ht="12" customHeight="1" x14ac:dyDescent="0.2">
      <c r="A36" s="326" t="s">
        <v>56</v>
      </c>
      <c r="B36" s="327">
        <v>45</v>
      </c>
      <c r="C36" s="327">
        <v>71</v>
      </c>
      <c r="D36" s="280">
        <f t="shared" si="8"/>
        <v>116</v>
      </c>
      <c r="E36" s="327">
        <v>39</v>
      </c>
      <c r="F36" s="327">
        <v>61</v>
      </c>
      <c r="G36" s="280">
        <f t="shared" si="9"/>
        <v>100</v>
      </c>
      <c r="H36" s="328">
        <f t="shared" si="4"/>
        <v>0.86206896551724133</v>
      </c>
      <c r="I36" s="327">
        <v>3</v>
      </c>
      <c r="J36" s="327">
        <v>2</v>
      </c>
      <c r="K36" s="280">
        <f t="shared" si="10"/>
        <v>5</v>
      </c>
      <c r="L36" s="327">
        <v>1</v>
      </c>
      <c r="M36" s="327">
        <v>2</v>
      </c>
      <c r="N36" s="280">
        <f t="shared" si="11"/>
        <v>3</v>
      </c>
      <c r="O36" s="328">
        <f t="shared" si="5"/>
        <v>0.6</v>
      </c>
    </row>
    <row r="37" spans="1:15" ht="12" customHeight="1" x14ac:dyDescent="0.2">
      <c r="A37" s="326" t="s">
        <v>57</v>
      </c>
      <c r="B37" s="327">
        <v>8</v>
      </c>
      <c r="C37" s="327">
        <v>9</v>
      </c>
      <c r="D37" s="280">
        <f t="shared" si="8"/>
        <v>17</v>
      </c>
      <c r="E37" s="327">
        <v>7</v>
      </c>
      <c r="F37" s="327">
        <v>5</v>
      </c>
      <c r="G37" s="280">
        <f t="shared" si="9"/>
        <v>12</v>
      </c>
      <c r="H37" s="328">
        <f t="shared" si="4"/>
        <v>0.70588235294117652</v>
      </c>
      <c r="I37" s="327"/>
      <c r="J37" s="327"/>
      <c r="K37" s="280">
        <f t="shared" si="10"/>
        <v>0</v>
      </c>
      <c r="L37" s="327"/>
      <c r="M37" s="327"/>
      <c r="N37" s="280">
        <f t="shared" si="11"/>
        <v>0</v>
      </c>
      <c r="O37" s="328" t="str">
        <f t="shared" si="5"/>
        <v/>
      </c>
    </row>
    <row r="38" spans="1:15" ht="12" customHeight="1" x14ac:dyDescent="0.2">
      <c r="A38" s="326" t="s">
        <v>58</v>
      </c>
      <c r="B38" s="327">
        <v>59</v>
      </c>
      <c r="C38" s="327">
        <v>77</v>
      </c>
      <c r="D38" s="280">
        <f t="shared" si="8"/>
        <v>136</v>
      </c>
      <c r="E38" s="327">
        <v>37</v>
      </c>
      <c r="F38" s="327">
        <v>48</v>
      </c>
      <c r="G38" s="280">
        <f t="shared" si="9"/>
        <v>85</v>
      </c>
      <c r="H38" s="328">
        <f t="shared" si="4"/>
        <v>0.625</v>
      </c>
      <c r="I38" s="327"/>
      <c r="J38" s="327">
        <v>4</v>
      </c>
      <c r="K38" s="280">
        <f t="shared" si="10"/>
        <v>4</v>
      </c>
      <c r="L38" s="327"/>
      <c r="M38" s="327">
        <v>4</v>
      </c>
      <c r="N38" s="280">
        <f t="shared" si="11"/>
        <v>4</v>
      </c>
      <c r="O38" s="328">
        <f t="shared" si="5"/>
        <v>1</v>
      </c>
    </row>
    <row r="39" spans="1:15" ht="12" customHeight="1" x14ac:dyDescent="0.2">
      <c r="A39" s="330">
        <v>76</v>
      </c>
      <c r="B39" s="331">
        <v>6</v>
      </c>
      <c r="C39" s="331">
        <v>7</v>
      </c>
      <c r="D39" s="280">
        <f>SUM(B39:C39)</f>
        <v>13</v>
      </c>
      <c r="E39" s="331">
        <v>3</v>
      </c>
      <c r="F39" s="331">
        <v>5</v>
      </c>
      <c r="G39" s="280">
        <f t="shared" si="9"/>
        <v>8</v>
      </c>
      <c r="H39" s="332">
        <f t="shared" si="4"/>
        <v>0.61538461538461542</v>
      </c>
      <c r="I39" s="331"/>
      <c r="J39" s="331">
        <v>2</v>
      </c>
      <c r="K39" s="280">
        <f t="shared" si="10"/>
        <v>2</v>
      </c>
      <c r="L39" s="331"/>
      <c r="M39" s="331">
        <v>2</v>
      </c>
      <c r="N39" s="280">
        <f t="shared" si="11"/>
        <v>2</v>
      </c>
      <c r="O39" s="332">
        <f t="shared" si="5"/>
        <v>1</v>
      </c>
    </row>
    <row r="40" spans="1:15" ht="12" customHeight="1" x14ac:dyDescent="0.2">
      <c r="A40" s="330" t="s">
        <v>59</v>
      </c>
      <c r="B40" s="331">
        <v>2</v>
      </c>
      <c r="C40" s="331">
        <v>6</v>
      </c>
      <c r="D40" s="281">
        <f>SUM(B40:C40)</f>
        <v>8</v>
      </c>
      <c r="E40" s="331">
        <v>1</v>
      </c>
      <c r="F40" s="331">
        <v>2</v>
      </c>
      <c r="G40" s="281">
        <f t="shared" si="9"/>
        <v>3</v>
      </c>
      <c r="H40" s="332">
        <f t="shared" si="4"/>
        <v>0.375</v>
      </c>
      <c r="I40" s="331">
        <v>1</v>
      </c>
      <c r="J40" s="331">
        <v>1</v>
      </c>
      <c r="K40" s="281">
        <f t="shared" si="10"/>
        <v>2</v>
      </c>
      <c r="L40" s="331">
        <v>1</v>
      </c>
      <c r="M40" s="331"/>
      <c r="N40" s="281">
        <f t="shared" si="11"/>
        <v>1</v>
      </c>
      <c r="O40" s="332">
        <f t="shared" si="5"/>
        <v>0.5</v>
      </c>
    </row>
    <row r="41" spans="1:15" ht="12" customHeight="1" x14ac:dyDescent="0.2">
      <c r="A41" s="333" t="s">
        <v>122</v>
      </c>
      <c r="B41" s="282">
        <f>SUM(B16:B40)</f>
        <v>2513</v>
      </c>
      <c r="C41" s="282">
        <f t="shared" ref="C41" si="12">SUM(C16:C40)</f>
        <v>2017</v>
      </c>
      <c r="D41" s="282">
        <f>SUM(D16:D40)</f>
        <v>4530</v>
      </c>
      <c r="E41" s="282">
        <f t="shared" ref="E41:F41" si="13">SUM(E16:E40)</f>
        <v>1687</v>
      </c>
      <c r="F41" s="282">
        <f t="shared" si="13"/>
        <v>1258</v>
      </c>
      <c r="G41" s="282">
        <f>SUM(G16:G40)</f>
        <v>2945</v>
      </c>
      <c r="H41" s="335">
        <f t="shared" si="4"/>
        <v>0.65011037527593818</v>
      </c>
      <c r="I41" s="282">
        <f>SUM(I16:I40)</f>
        <v>53</v>
      </c>
      <c r="J41" s="282">
        <f>SUM(J16:J40)</f>
        <v>121</v>
      </c>
      <c r="K41" s="282">
        <f>SUM(K16:K40)</f>
        <v>174</v>
      </c>
      <c r="L41" s="282">
        <f t="shared" ref="L41:M41" si="14">SUM(L16:L40)</f>
        <v>37</v>
      </c>
      <c r="M41" s="282">
        <f t="shared" si="14"/>
        <v>67</v>
      </c>
      <c r="N41" s="282">
        <f>SUM(N16:N40)</f>
        <v>104</v>
      </c>
      <c r="O41" s="335">
        <f t="shared" si="5"/>
        <v>0.5977011494252874</v>
      </c>
    </row>
    <row r="42" spans="1:15" ht="12" customHeight="1" x14ac:dyDescent="0.2">
      <c r="A42" s="323" t="s">
        <v>61</v>
      </c>
      <c r="B42" s="324">
        <v>35</v>
      </c>
      <c r="C42" s="324">
        <v>155</v>
      </c>
      <c r="D42" s="279">
        <f t="shared" ref="D42:D64" si="15">SUM(B42:C42)</f>
        <v>190</v>
      </c>
      <c r="E42" s="324">
        <v>31</v>
      </c>
      <c r="F42" s="324">
        <v>144</v>
      </c>
      <c r="G42" s="279">
        <f t="shared" ref="G42:G64" si="16">SUM(E42:F42)</f>
        <v>175</v>
      </c>
      <c r="H42" s="325">
        <f t="shared" si="4"/>
        <v>0.92105263157894735</v>
      </c>
      <c r="I42" s="324">
        <v>5</v>
      </c>
      <c r="J42" s="324">
        <v>17</v>
      </c>
      <c r="K42" s="279">
        <f t="shared" ref="K42:K64" si="17">SUM(I42:J42)</f>
        <v>22</v>
      </c>
      <c r="L42" s="324">
        <v>4</v>
      </c>
      <c r="M42" s="324">
        <v>16</v>
      </c>
      <c r="N42" s="279">
        <f t="shared" ref="N42:N64" si="18">SUM(L42:M42)</f>
        <v>20</v>
      </c>
      <c r="O42" s="325">
        <f t="shared" si="5"/>
        <v>0.90909090909090906</v>
      </c>
    </row>
    <row r="43" spans="1:15" ht="12" customHeight="1" x14ac:dyDescent="0.2">
      <c r="A43" s="326" t="s">
        <v>62</v>
      </c>
      <c r="B43" s="327">
        <v>84</v>
      </c>
      <c r="C43" s="327">
        <v>218</v>
      </c>
      <c r="D43" s="280">
        <f t="shared" si="15"/>
        <v>302</v>
      </c>
      <c r="E43" s="327">
        <v>66</v>
      </c>
      <c r="F43" s="327">
        <v>179</v>
      </c>
      <c r="G43" s="280">
        <f t="shared" si="16"/>
        <v>245</v>
      </c>
      <c r="H43" s="328">
        <f t="shared" si="4"/>
        <v>0.8112582781456954</v>
      </c>
      <c r="I43" s="327">
        <v>8</v>
      </c>
      <c r="J43" s="327">
        <v>39</v>
      </c>
      <c r="K43" s="280">
        <f t="shared" si="17"/>
        <v>47</v>
      </c>
      <c r="L43" s="327">
        <v>5</v>
      </c>
      <c r="M43" s="327">
        <v>33</v>
      </c>
      <c r="N43" s="280">
        <f t="shared" si="18"/>
        <v>38</v>
      </c>
      <c r="O43" s="328">
        <f t="shared" si="5"/>
        <v>0.80851063829787229</v>
      </c>
    </row>
    <row r="44" spans="1:15" ht="12" customHeight="1" x14ac:dyDescent="0.2">
      <c r="A44" s="326" t="s">
        <v>63</v>
      </c>
      <c r="B44" s="327">
        <v>173</v>
      </c>
      <c r="C44" s="327">
        <v>416</v>
      </c>
      <c r="D44" s="280">
        <f t="shared" si="15"/>
        <v>589</v>
      </c>
      <c r="E44" s="327">
        <v>117</v>
      </c>
      <c r="F44" s="327">
        <v>285</v>
      </c>
      <c r="G44" s="280">
        <f t="shared" si="16"/>
        <v>402</v>
      </c>
      <c r="H44" s="328">
        <f t="shared" si="4"/>
        <v>0.68251273344651953</v>
      </c>
      <c r="I44" s="327">
        <v>10</v>
      </c>
      <c r="J44" s="327">
        <v>31</v>
      </c>
      <c r="K44" s="280">
        <f t="shared" si="17"/>
        <v>41</v>
      </c>
      <c r="L44" s="327">
        <v>9</v>
      </c>
      <c r="M44" s="327">
        <v>25</v>
      </c>
      <c r="N44" s="280">
        <f t="shared" si="18"/>
        <v>34</v>
      </c>
      <c r="O44" s="328">
        <f t="shared" si="5"/>
        <v>0.82926829268292679</v>
      </c>
    </row>
    <row r="45" spans="1:15" ht="12" customHeight="1" x14ac:dyDescent="0.2">
      <c r="A45" s="326" t="s">
        <v>64</v>
      </c>
      <c r="B45" s="327">
        <v>56</v>
      </c>
      <c r="C45" s="327">
        <v>166</v>
      </c>
      <c r="D45" s="280">
        <f t="shared" si="15"/>
        <v>222</v>
      </c>
      <c r="E45" s="327">
        <v>46</v>
      </c>
      <c r="F45" s="327">
        <v>152</v>
      </c>
      <c r="G45" s="280">
        <f t="shared" si="16"/>
        <v>198</v>
      </c>
      <c r="H45" s="328">
        <f t="shared" si="4"/>
        <v>0.89189189189189189</v>
      </c>
      <c r="I45" s="327">
        <v>2</v>
      </c>
      <c r="J45" s="327">
        <v>17</v>
      </c>
      <c r="K45" s="280">
        <f t="shared" si="17"/>
        <v>19</v>
      </c>
      <c r="L45" s="327">
        <v>2</v>
      </c>
      <c r="M45" s="327">
        <v>15</v>
      </c>
      <c r="N45" s="280">
        <f t="shared" si="18"/>
        <v>17</v>
      </c>
      <c r="O45" s="328">
        <f t="shared" si="5"/>
        <v>0.89473684210526316</v>
      </c>
    </row>
    <row r="46" spans="1:15" ht="12" customHeight="1" x14ac:dyDescent="0.2">
      <c r="A46" s="326" t="s">
        <v>65</v>
      </c>
      <c r="B46" s="327">
        <v>28</v>
      </c>
      <c r="C46" s="327">
        <v>52</v>
      </c>
      <c r="D46" s="280">
        <f t="shared" si="15"/>
        <v>80</v>
      </c>
      <c r="E46" s="327">
        <v>24</v>
      </c>
      <c r="F46" s="327">
        <v>47</v>
      </c>
      <c r="G46" s="280">
        <f t="shared" si="16"/>
        <v>71</v>
      </c>
      <c r="H46" s="328">
        <f t="shared" si="4"/>
        <v>0.88749999999999996</v>
      </c>
      <c r="I46" s="327"/>
      <c r="J46" s="327">
        <v>12</v>
      </c>
      <c r="K46" s="280">
        <f t="shared" si="17"/>
        <v>12</v>
      </c>
      <c r="L46" s="327"/>
      <c r="M46" s="327">
        <v>6</v>
      </c>
      <c r="N46" s="280">
        <f t="shared" si="18"/>
        <v>6</v>
      </c>
      <c r="O46" s="328">
        <f t="shared" si="5"/>
        <v>0.5</v>
      </c>
    </row>
    <row r="47" spans="1:15" ht="12" customHeight="1" x14ac:dyDescent="0.2">
      <c r="A47" s="326" t="s">
        <v>66</v>
      </c>
      <c r="B47" s="327">
        <v>21</v>
      </c>
      <c r="C47" s="327">
        <v>85</v>
      </c>
      <c r="D47" s="280">
        <f t="shared" si="15"/>
        <v>106</v>
      </c>
      <c r="E47" s="327">
        <v>15</v>
      </c>
      <c r="F47" s="327">
        <v>72</v>
      </c>
      <c r="G47" s="280">
        <f t="shared" si="16"/>
        <v>87</v>
      </c>
      <c r="H47" s="328">
        <f t="shared" si="4"/>
        <v>0.82075471698113212</v>
      </c>
      <c r="I47" s="327">
        <v>1</v>
      </c>
      <c r="J47" s="327">
        <v>4</v>
      </c>
      <c r="K47" s="280">
        <f t="shared" si="17"/>
        <v>5</v>
      </c>
      <c r="L47" s="327"/>
      <c r="M47" s="327">
        <v>3</v>
      </c>
      <c r="N47" s="280">
        <f t="shared" si="18"/>
        <v>3</v>
      </c>
      <c r="O47" s="328">
        <f t="shared" si="5"/>
        <v>0.6</v>
      </c>
    </row>
    <row r="48" spans="1:15" ht="12" customHeight="1" x14ac:dyDescent="0.2">
      <c r="A48" s="326" t="s">
        <v>67</v>
      </c>
      <c r="B48" s="327">
        <v>77</v>
      </c>
      <c r="C48" s="327">
        <v>110</v>
      </c>
      <c r="D48" s="280">
        <f t="shared" si="15"/>
        <v>187</v>
      </c>
      <c r="E48" s="327">
        <v>54</v>
      </c>
      <c r="F48" s="327">
        <v>84</v>
      </c>
      <c r="G48" s="280">
        <f t="shared" si="16"/>
        <v>138</v>
      </c>
      <c r="H48" s="328">
        <f t="shared" si="4"/>
        <v>0.73796791443850263</v>
      </c>
      <c r="I48" s="327">
        <v>2</v>
      </c>
      <c r="J48" s="327">
        <v>5</v>
      </c>
      <c r="K48" s="280">
        <f t="shared" si="17"/>
        <v>7</v>
      </c>
      <c r="L48" s="327">
        <v>2</v>
      </c>
      <c r="M48" s="327">
        <v>4</v>
      </c>
      <c r="N48" s="280">
        <f t="shared" si="18"/>
        <v>6</v>
      </c>
      <c r="O48" s="328">
        <f t="shared" si="5"/>
        <v>0.8571428571428571</v>
      </c>
    </row>
    <row r="49" spans="1:15" ht="12" customHeight="1" x14ac:dyDescent="0.2">
      <c r="A49" s="326" t="s">
        <v>68</v>
      </c>
      <c r="B49" s="327">
        <v>73</v>
      </c>
      <c r="C49" s="327">
        <v>89</v>
      </c>
      <c r="D49" s="280">
        <f t="shared" si="15"/>
        <v>162</v>
      </c>
      <c r="E49" s="327">
        <v>41</v>
      </c>
      <c r="F49" s="327">
        <v>68</v>
      </c>
      <c r="G49" s="280">
        <f t="shared" si="16"/>
        <v>109</v>
      </c>
      <c r="H49" s="328">
        <f t="shared" si="4"/>
        <v>0.6728395061728395</v>
      </c>
      <c r="I49" s="327">
        <v>3</v>
      </c>
      <c r="J49" s="327">
        <v>6</v>
      </c>
      <c r="K49" s="280">
        <f t="shared" si="17"/>
        <v>9</v>
      </c>
      <c r="L49" s="327">
        <v>3</v>
      </c>
      <c r="M49" s="327">
        <v>3</v>
      </c>
      <c r="N49" s="280">
        <f t="shared" si="18"/>
        <v>6</v>
      </c>
      <c r="O49" s="328">
        <f t="shared" si="5"/>
        <v>0.66666666666666663</v>
      </c>
    </row>
    <row r="50" spans="1:15" ht="12" customHeight="1" x14ac:dyDescent="0.2">
      <c r="A50" s="326" t="s">
        <v>69</v>
      </c>
      <c r="B50" s="327">
        <v>67</v>
      </c>
      <c r="C50" s="327">
        <v>113</v>
      </c>
      <c r="D50" s="280">
        <f t="shared" si="15"/>
        <v>180</v>
      </c>
      <c r="E50" s="327">
        <v>40</v>
      </c>
      <c r="F50" s="327">
        <v>71</v>
      </c>
      <c r="G50" s="280">
        <f t="shared" si="16"/>
        <v>111</v>
      </c>
      <c r="H50" s="328">
        <f t="shared" si="4"/>
        <v>0.6166666666666667</v>
      </c>
      <c r="I50" s="327">
        <v>3</v>
      </c>
      <c r="J50" s="327">
        <v>7</v>
      </c>
      <c r="K50" s="280">
        <f t="shared" si="17"/>
        <v>10</v>
      </c>
      <c r="L50" s="327">
        <v>3</v>
      </c>
      <c r="M50" s="327">
        <v>7</v>
      </c>
      <c r="N50" s="280">
        <f t="shared" si="18"/>
        <v>10</v>
      </c>
      <c r="O50" s="328">
        <f t="shared" si="5"/>
        <v>1</v>
      </c>
    </row>
    <row r="51" spans="1:15" ht="12" customHeight="1" x14ac:dyDescent="0.2">
      <c r="A51" s="326" t="s">
        <v>70</v>
      </c>
      <c r="B51" s="327">
        <v>24</v>
      </c>
      <c r="C51" s="327">
        <v>51</v>
      </c>
      <c r="D51" s="280">
        <f t="shared" si="15"/>
        <v>75</v>
      </c>
      <c r="E51" s="327">
        <v>21</v>
      </c>
      <c r="F51" s="327">
        <v>48</v>
      </c>
      <c r="G51" s="280">
        <f t="shared" si="16"/>
        <v>69</v>
      </c>
      <c r="H51" s="328">
        <f t="shared" si="4"/>
        <v>0.92</v>
      </c>
      <c r="I51" s="327">
        <v>1</v>
      </c>
      <c r="J51" s="327">
        <v>3</v>
      </c>
      <c r="K51" s="280">
        <f t="shared" si="17"/>
        <v>4</v>
      </c>
      <c r="L51" s="327"/>
      <c r="M51" s="327">
        <v>3</v>
      </c>
      <c r="N51" s="280">
        <f t="shared" si="18"/>
        <v>3</v>
      </c>
      <c r="O51" s="328">
        <f t="shared" si="5"/>
        <v>0.75</v>
      </c>
    </row>
    <row r="52" spans="1:15" ht="12" customHeight="1" x14ac:dyDescent="0.2">
      <c r="A52" s="326" t="s">
        <v>71</v>
      </c>
      <c r="B52" s="327">
        <v>63</v>
      </c>
      <c r="C52" s="327">
        <v>61</v>
      </c>
      <c r="D52" s="280">
        <f t="shared" si="15"/>
        <v>124</v>
      </c>
      <c r="E52" s="327">
        <v>55</v>
      </c>
      <c r="F52" s="327">
        <v>54</v>
      </c>
      <c r="G52" s="280">
        <f t="shared" si="16"/>
        <v>109</v>
      </c>
      <c r="H52" s="328">
        <f t="shared" si="4"/>
        <v>0.87903225806451613</v>
      </c>
      <c r="I52" s="327">
        <v>3</v>
      </c>
      <c r="J52" s="327">
        <v>1</v>
      </c>
      <c r="K52" s="280">
        <f t="shared" si="17"/>
        <v>4</v>
      </c>
      <c r="L52" s="327">
        <v>2</v>
      </c>
      <c r="M52" s="327">
        <v>1</v>
      </c>
      <c r="N52" s="280">
        <f t="shared" si="18"/>
        <v>3</v>
      </c>
      <c r="O52" s="328">
        <f t="shared" si="5"/>
        <v>0.75</v>
      </c>
    </row>
    <row r="53" spans="1:15" ht="12" customHeight="1" x14ac:dyDescent="0.2">
      <c r="A53" s="326" t="s">
        <v>72</v>
      </c>
      <c r="B53" s="327">
        <v>69</v>
      </c>
      <c r="C53" s="327">
        <v>84</v>
      </c>
      <c r="D53" s="280">
        <f t="shared" si="15"/>
        <v>153</v>
      </c>
      <c r="E53" s="327">
        <v>58</v>
      </c>
      <c r="F53" s="327">
        <v>67</v>
      </c>
      <c r="G53" s="280">
        <f t="shared" si="16"/>
        <v>125</v>
      </c>
      <c r="H53" s="328">
        <f t="shared" si="4"/>
        <v>0.81699346405228757</v>
      </c>
      <c r="I53" s="327">
        <v>4</v>
      </c>
      <c r="J53" s="327"/>
      <c r="K53" s="280">
        <f t="shared" si="17"/>
        <v>4</v>
      </c>
      <c r="L53" s="327">
        <v>2</v>
      </c>
      <c r="M53" s="327"/>
      <c r="N53" s="280">
        <f t="shared" si="18"/>
        <v>2</v>
      </c>
      <c r="O53" s="328">
        <f t="shared" si="5"/>
        <v>0.5</v>
      </c>
    </row>
    <row r="54" spans="1:15" ht="12" customHeight="1" x14ac:dyDescent="0.2">
      <c r="A54" s="326" t="s">
        <v>73</v>
      </c>
      <c r="B54" s="327">
        <v>27</v>
      </c>
      <c r="C54" s="327">
        <v>48</v>
      </c>
      <c r="D54" s="280">
        <f t="shared" si="15"/>
        <v>75</v>
      </c>
      <c r="E54" s="327">
        <v>23</v>
      </c>
      <c r="F54" s="327">
        <v>47</v>
      </c>
      <c r="G54" s="280">
        <f t="shared" si="16"/>
        <v>70</v>
      </c>
      <c r="H54" s="328">
        <f t="shared" si="4"/>
        <v>0.93333333333333335</v>
      </c>
      <c r="I54" s="327">
        <v>2</v>
      </c>
      <c r="J54" s="327">
        <v>1</v>
      </c>
      <c r="K54" s="280">
        <f t="shared" si="17"/>
        <v>3</v>
      </c>
      <c r="L54" s="327">
        <v>2</v>
      </c>
      <c r="M54" s="327">
        <v>1</v>
      </c>
      <c r="N54" s="280">
        <f t="shared" si="18"/>
        <v>3</v>
      </c>
      <c r="O54" s="328">
        <f t="shared" si="5"/>
        <v>1</v>
      </c>
    </row>
    <row r="55" spans="1:15" ht="12" customHeight="1" x14ac:dyDescent="0.2">
      <c r="A55" s="326" t="s">
        <v>74</v>
      </c>
      <c r="B55" s="327">
        <v>108</v>
      </c>
      <c r="C55" s="327">
        <v>330</v>
      </c>
      <c r="D55" s="280">
        <f t="shared" si="15"/>
        <v>438</v>
      </c>
      <c r="E55" s="327">
        <v>78</v>
      </c>
      <c r="F55" s="327">
        <v>245</v>
      </c>
      <c r="G55" s="280">
        <f t="shared" si="16"/>
        <v>323</v>
      </c>
      <c r="H55" s="328">
        <f t="shared" si="4"/>
        <v>0.73744292237442921</v>
      </c>
      <c r="I55" s="327">
        <v>8</v>
      </c>
      <c r="J55" s="327">
        <v>29</v>
      </c>
      <c r="K55" s="280">
        <f t="shared" si="17"/>
        <v>37</v>
      </c>
      <c r="L55" s="327">
        <v>6</v>
      </c>
      <c r="M55" s="327">
        <v>21</v>
      </c>
      <c r="N55" s="280">
        <f t="shared" si="18"/>
        <v>27</v>
      </c>
      <c r="O55" s="328">
        <f t="shared" si="5"/>
        <v>0.72972972972972971</v>
      </c>
    </row>
    <row r="56" spans="1:15" ht="12" customHeight="1" x14ac:dyDescent="0.2">
      <c r="A56" s="326" t="s">
        <v>75</v>
      </c>
      <c r="B56" s="327">
        <v>130</v>
      </c>
      <c r="C56" s="327">
        <v>288</v>
      </c>
      <c r="D56" s="280">
        <f t="shared" si="15"/>
        <v>418</v>
      </c>
      <c r="E56" s="327">
        <v>76</v>
      </c>
      <c r="F56" s="327">
        <v>202</v>
      </c>
      <c r="G56" s="280">
        <f t="shared" si="16"/>
        <v>278</v>
      </c>
      <c r="H56" s="328">
        <f t="shared" si="4"/>
        <v>0.66507177033492826</v>
      </c>
      <c r="I56" s="327">
        <v>3</v>
      </c>
      <c r="J56" s="327">
        <v>34</v>
      </c>
      <c r="K56" s="280">
        <f t="shared" si="17"/>
        <v>37</v>
      </c>
      <c r="L56" s="327">
        <v>2</v>
      </c>
      <c r="M56" s="327">
        <v>30</v>
      </c>
      <c r="N56" s="280">
        <f t="shared" si="18"/>
        <v>32</v>
      </c>
      <c r="O56" s="328">
        <f t="shared" si="5"/>
        <v>0.86486486486486491</v>
      </c>
    </row>
    <row r="57" spans="1:15" ht="12" customHeight="1" x14ac:dyDescent="0.2">
      <c r="A57" s="326" t="s">
        <v>76</v>
      </c>
      <c r="B57" s="327">
        <v>67</v>
      </c>
      <c r="C57" s="327">
        <v>125</v>
      </c>
      <c r="D57" s="280">
        <f t="shared" si="15"/>
        <v>192</v>
      </c>
      <c r="E57" s="327">
        <v>48</v>
      </c>
      <c r="F57" s="327">
        <v>93</v>
      </c>
      <c r="G57" s="280">
        <f t="shared" si="16"/>
        <v>141</v>
      </c>
      <c r="H57" s="328">
        <f t="shared" si="4"/>
        <v>0.734375</v>
      </c>
      <c r="I57" s="327">
        <v>4</v>
      </c>
      <c r="J57" s="327">
        <v>13</v>
      </c>
      <c r="K57" s="280">
        <f t="shared" si="17"/>
        <v>17</v>
      </c>
      <c r="L57" s="327">
        <v>3</v>
      </c>
      <c r="M57" s="327">
        <v>6</v>
      </c>
      <c r="N57" s="280">
        <f t="shared" si="18"/>
        <v>9</v>
      </c>
      <c r="O57" s="328">
        <f t="shared" si="5"/>
        <v>0.52941176470588236</v>
      </c>
    </row>
    <row r="58" spans="1:15" ht="12" customHeight="1" x14ac:dyDescent="0.2">
      <c r="A58" s="326" t="s">
        <v>77</v>
      </c>
      <c r="B58" s="327">
        <v>59</v>
      </c>
      <c r="C58" s="327">
        <v>189</v>
      </c>
      <c r="D58" s="280">
        <f t="shared" si="15"/>
        <v>248</v>
      </c>
      <c r="E58" s="327">
        <v>37</v>
      </c>
      <c r="F58" s="327">
        <v>113</v>
      </c>
      <c r="G58" s="280">
        <f t="shared" si="16"/>
        <v>150</v>
      </c>
      <c r="H58" s="328">
        <f t="shared" si="4"/>
        <v>0.60483870967741937</v>
      </c>
      <c r="I58" s="327">
        <v>1</v>
      </c>
      <c r="J58" s="327">
        <v>25</v>
      </c>
      <c r="K58" s="280">
        <f t="shared" si="17"/>
        <v>26</v>
      </c>
      <c r="L58" s="327"/>
      <c r="M58" s="327">
        <v>15</v>
      </c>
      <c r="N58" s="280">
        <f t="shared" si="18"/>
        <v>15</v>
      </c>
      <c r="O58" s="328">
        <f t="shared" si="5"/>
        <v>0.57692307692307687</v>
      </c>
    </row>
    <row r="59" spans="1:15" ht="12" customHeight="1" x14ac:dyDescent="0.2">
      <c r="A59" s="326" t="s">
        <v>78</v>
      </c>
      <c r="B59" s="327">
        <v>186</v>
      </c>
      <c r="C59" s="327">
        <v>128</v>
      </c>
      <c r="D59" s="280">
        <f t="shared" si="15"/>
        <v>314</v>
      </c>
      <c r="E59" s="327">
        <v>132</v>
      </c>
      <c r="F59" s="327">
        <v>97</v>
      </c>
      <c r="G59" s="280">
        <f t="shared" si="16"/>
        <v>229</v>
      </c>
      <c r="H59" s="328">
        <f t="shared" si="4"/>
        <v>0.72929936305732479</v>
      </c>
      <c r="I59" s="327">
        <v>10</v>
      </c>
      <c r="J59" s="327">
        <v>21</v>
      </c>
      <c r="K59" s="280">
        <f t="shared" si="17"/>
        <v>31</v>
      </c>
      <c r="L59" s="327">
        <v>8</v>
      </c>
      <c r="M59" s="327">
        <v>16</v>
      </c>
      <c r="N59" s="280">
        <f t="shared" si="18"/>
        <v>24</v>
      </c>
      <c r="O59" s="328">
        <f t="shared" si="5"/>
        <v>0.77419354838709675</v>
      </c>
    </row>
    <row r="60" spans="1:15" ht="12" customHeight="1" x14ac:dyDescent="0.2">
      <c r="A60" s="326" t="s">
        <v>79</v>
      </c>
      <c r="B60" s="327">
        <v>196</v>
      </c>
      <c r="C60" s="327">
        <v>126</v>
      </c>
      <c r="D60" s="280">
        <f t="shared" si="15"/>
        <v>322</v>
      </c>
      <c r="E60" s="327">
        <v>154</v>
      </c>
      <c r="F60" s="327">
        <v>98</v>
      </c>
      <c r="G60" s="280">
        <f t="shared" si="16"/>
        <v>252</v>
      </c>
      <c r="H60" s="328">
        <f t="shared" si="4"/>
        <v>0.78260869565217395</v>
      </c>
      <c r="I60" s="327">
        <v>9</v>
      </c>
      <c r="J60" s="327">
        <v>22</v>
      </c>
      <c r="K60" s="280">
        <f t="shared" si="17"/>
        <v>31</v>
      </c>
      <c r="L60" s="327">
        <v>6</v>
      </c>
      <c r="M60" s="327">
        <v>15</v>
      </c>
      <c r="N60" s="280">
        <f t="shared" si="18"/>
        <v>21</v>
      </c>
      <c r="O60" s="328">
        <f t="shared" si="5"/>
        <v>0.67741935483870963</v>
      </c>
    </row>
    <row r="61" spans="1:15" ht="12" customHeight="1" x14ac:dyDescent="0.2">
      <c r="A61" s="326" t="s">
        <v>80</v>
      </c>
      <c r="B61" s="327">
        <v>108</v>
      </c>
      <c r="C61" s="327">
        <v>59</v>
      </c>
      <c r="D61" s="280">
        <f t="shared" si="15"/>
        <v>167</v>
      </c>
      <c r="E61" s="327">
        <v>88</v>
      </c>
      <c r="F61" s="327">
        <v>47</v>
      </c>
      <c r="G61" s="280">
        <f t="shared" si="16"/>
        <v>135</v>
      </c>
      <c r="H61" s="328">
        <f t="shared" si="4"/>
        <v>0.80838323353293418</v>
      </c>
      <c r="I61" s="327">
        <v>5</v>
      </c>
      <c r="J61" s="327">
        <v>5</v>
      </c>
      <c r="K61" s="280">
        <f t="shared" si="17"/>
        <v>10</v>
      </c>
      <c r="L61" s="327">
        <v>5</v>
      </c>
      <c r="M61" s="327">
        <v>3</v>
      </c>
      <c r="N61" s="280">
        <f t="shared" si="18"/>
        <v>8</v>
      </c>
      <c r="O61" s="328">
        <f t="shared" si="5"/>
        <v>0.8</v>
      </c>
    </row>
    <row r="62" spans="1:15" ht="12" customHeight="1" x14ac:dyDescent="0.2">
      <c r="A62" s="326" t="s">
        <v>81</v>
      </c>
      <c r="B62" s="327">
        <v>141</v>
      </c>
      <c r="C62" s="327">
        <v>143</v>
      </c>
      <c r="D62" s="280">
        <f>SUM(B62:C62)</f>
        <v>284</v>
      </c>
      <c r="E62" s="327">
        <v>106</v>
      </c>
      <c r="F62" s="327">
        <v>112</v>
      </c>
      <c r="G62" s="280">
        <f t="shared" si="16"/>
        <v>218</v>
      </c>
      <c r="H62" s="328">
        <f t="shared" si="4"/>
        <v>0.76760563380281688</v>
      </c>
      <c r="I62" s="327">
        <v>4</v>
      </c>
      <c r="J62" s="327">
        <v>8</v>
      </c>
      <c r="K62" s="280">
        <f t="shared" si="17"/>
        <v>12</v>
      </c>
      <c r="L62" s="327">
        <v>4</v>
      </c>
      <c r="M62" s="327">
        <v>6</v>
      </c>
      <c r="N62" s="280">
        <f t="shared" si="18"/>
        <v>10</v>
      </c>
      <c r="O62" s="328">
        <f t="shared" si="5"/>
        <v>0.83333333333333337</v>
      </c>
    </row>
    <row r="63" spans="1:15" ht="12" customHeight="1" x14ac:dyDescent="0.2">
      <c r="A63" s="326" t="s">
        <v>82</v>
      </c>
      <c r="B63" s="327">
        <v>130</v>
      </c>
      <c r="C63" s="327">
        <v>104</v>
      </c>
      <c r="D63" s="280">
        <f t="shared" si="15"/>
        <v>234</v>
      </c>
      <c r="E63" s="327">
        <v>122</v>
      </c>
      <c r="F63" s="327">
        <v>98</v>
      </c>
      <c r="G63" s="280">
        <f t="shared" si="16"/>
        <v>220</v>
      </c>
      <c r="H63" s="328">
        <f t="shared" si="4"/>
        <v>0.94017094017094016</v>
      </c>
      <c r="I63" s="327">
        <v>6</v>
      </c>
      <c r="J63" s="327">
        <v>5</v>
      </c>
      <c r="K63" s="280">
        <f t="shared" si="17"/>
        <v>11</v>
      </c>
      <c r="L63" s="327">
        <v>4</v>
      </c>
      <c r="M63" s="327">
        <v>2</v>
      </c>
      <c r="N63" s="280">
        <f t="shared" si="18"/>
        <v>6</v>
      </c>
      <c r="O63" s="328">
        <f t="shared" si="5"/>
        <v>0.54545454545454541</v>
      </c>
    </row>
    <row r="64" spans="1:15" ht="12" customHeight="1" x14ac:dyDescent="0.2">
      <c r="A64" s="330" t="s">
        <v>83</v>
      </c>
      <c r="B64" s="331">
        <v>94</v>
      </c>
      <c r="C64" s="331">
        <v>59</v>
      </c>
      <c r="D64" s="281">
        <f t="shared" si="15"/>
        <v>153</v>
      </c>
      <c r="E64" s="331">
        <v>63</v>
      </c>
      <c r="F64" s="331">
        <v>45</v>
      </c>
      <c r="G64" s="281">
        <f t="shared" si="16"/>
        <v>108</v>
      </c>
      <c r="H64" s="332">
        <f t="shared" si="4"/>
        <v>0.70588235294117652</v>
      </c>
      <c r="I64" s="331">
        <v>2</v>
      </c>
      <c r="J64" s="331">
        <v>7</v>
      </c>
      <c r="K64" s="281">
        <f t="shared" si="17"/>
        <v>9</v>
      </c>
      <c r="L64" s="331">
        <v>2</v>
      </c>
      <c r="M64" s="331">
        <v>2</v>
      </c>
      <c r="N64" s="281">
        <f t="shared" si="18"/>
        <v>4</v>
      </c>
      <c r="O64" s="332">
        <f t="shared" si="5"/>
        <v>0.44444444444444442</v>
      </c>
    </row>
    <row r="65" spans="1:15" ht="12" customHeight="1" x14ac:dyDescent="0.2">
      <c r="A65" s="333" t="s">
        <v>84</v>
      </c>
      <c r="B65" s="282">
        <f>SUM(B42:B64)</f>
        <v>2016</v>
      </c>
      <c r="C65" s="282">
        <f t="shared" ref="C65:N65" si="19">SUM(C42:C64)</f>
        <v>3199</v>
      </c>
      <c r="D65" s="282">
        <f>SUM(D42:D64)</f>
        <v>5215</v>
      </c>
      <c r="E65" s="282">
        <f t="shared" si="19"/>
        <v>1495</v>
      </c>
      <c r="F65" s="282">
        <f t="shared" si="19"/>
        <v>2468</v>
      </c>
      <c r="G65" s="282">
        <f t="shared" si="19"/>
        <v>3963</v>
      </c>
      <c r="H65" s="335">
        <f t="shared" si="4"/>
        <v>0.75992329817833171</v>
      </c>
      <c r="I65" s="282">
        <f>SUM(I42:I64)</f>
        <v>96</v>
      </c>
      <c r="J65" s="282">
        <f t="shared" si="19"/>
        <v>312</v>
      </c>
      <c r="K65" s="282">
        <f t="shared" ref="K65" si="20">SUM(K42:K64)</f>
        <v>408</v>
      </c>
      <c r="L65" s="282">
        <f t="shared" si="19"/>
        <v>74</v>
      </c>
      <c r="M65" s="282">
        <f t="shared" si="19"/>
        <v>233</v>
      </c>
      <c r="N65" s="282">
        <f t="shared" si="19"/>
        <v>307</v>
      </c>
      <c r="O65" s="335">
        <f t="shared" si="5"/>
        <v>0.75245098039215685</v>
      </c>
    </row>
    <row r="66" spans="1:15" ht="12" customHeight="1" x14ac:dyDescent="0.2">
      <c r="A66" s="323">
        <v>85</v>
      </c>
      <c r="B66" s="324">
        <v>25</v>
      </c>
      <c r="C66" s="324">
        <v>24</v>
      </c>
      <c r="D66" s="279">
        <f>SUM(B66:C66)</f>
        <v>49</v>
      </c>
      <c r="E66" s="324">
        <v>19</v>
      </c>
      <c r="F66" s="324">
        <v>20</v>
      </c>
      <c r="G66" s="279">
        <f>SUM(E66:F66)</f>
        <v>39</v>
      </c>
      <c r="H66" s="325">
        <f t="shared" si="4"/>
        <v>0.79591836734693877</v>
      </c>
      <c r="I66" s="324">
        <v>1</v>
      </c>
      <c r="J66" s="324">
        <v>1</v>
      </c>
      <c r="K66" s="279">
        <f>SUM(I66:J66)</f>
        <v>2</v>
      </c>
      <c r="L66" s="324"/>
      <c r="M66" s="324"/>
      <c r="N66" s="279">
        <f>SUM(L66:M66)</f>
        <v>0</v>
      </c>
      <c r="O66" s="325">
        <f t="shared" si="5"/>
        <v>0</v>
      </c>
    </row>
    <row r="67" spans="1:15" ht="12" customHeight="1" x14ac:dyDescent="0.2">
      <c r="A67" s="326">
        <v>86</v>
      </c>
      <c r="B67" s="327">
        <v>48</v>
      </c>
      <c r="C67" s="327">
        <v>38</v>
      </c>
      <c r="D67" s="280">
        <f>SUM(B67:C67)</f>
        <v>86</v>
      </c>
      <c r="E67" s="327">
        <v>44</v>
      </c>
      <c r="F67" s="327">
        <v>28</v>
      </c>
      <c r="G67" s="280">
        <f>SUM(E67:F67)</f>
        <v>72</v>
      </c>
      <c r="H67" s="328">
        <f t="shared" si="4"/>
        <v>0.83720930232558144</v>
      </c>
      <c r="I67" s="327">
        <v>1</v>
      </c>
      <c r="J67" s="327">
        <v>3</v>
      </c>
      <c r="K67" s="280">
        <f>SUM(I67:J67)</f>
        <v>4</v>
      </c>
      <c r="L67" s="327"/>
      <c r="M67" s="327"/>
      <c r="N67" s="280">
        <f>SUM(L67:M67)</f>
        <v>0</v>
      </c>
      <c r="O67" s="328">
        <f t="shared" si="5"/>
        <v>0</v>
      </c>
    </row>
    <row r="68" spans="1:15" ht="12" customHeight="1" x14ac:dyDescent="0.2">
      <c r="A68" s="330">
        <v>87</v>
      </c>
      <c r="B68" s="331">
        <v>73</v>
      </c>
      <c r="C68" s="331">
        <v>36</v>
      </c>
      <c r="D68" s="281">
        <f>SUM(B68:C68)</f>
        <v>109</v>
      </c>
      <c r="E68" s="331">
        <v>63</v>
      </c>
      <c r="F68" s="331">
        <v>26</v>
      </c>
      <c r="G68" s="281">
        <f>SUM(E68:F68)</f>
        <v>89</v>
      </c>
      <c r="H68" s="332">
        <f t="shared" si="4"/>
        <v>0.8165137614678899</v>
      </c>
      <c r="I68" s="331">
        <v>2</v>
      </c>
      <c r="J68" s="331">
        <v>2</v>
      </c>
      <c r="K68" s="281">
        <f>SUM(I68:J68)</f>
        <v>4</v>
      </c>
      <c r="L68" s="331"/>
      <c r="M68" s="331">
        <v>1</v>
      </c>
      <c r="N68" s="281">
        <f>SUM(L68:M68)</f>
        <v>1</v>
      </c>
      <c r="O68" s="332">
        <f t="shared" si="5"/>
        <v>0.25</v>
      </c>
    </row>
    <row r="69" spans="1:15" ht="12" customHeight="1" x14ac:dyDescent="0.2">
      <c r="A69" s="939">
        <v>90</v>
      </c>
      <c r="B69" s="940">
        <v>14</v>
      </c>
      <c r="C69" s="940">
        <v>3</v>
      </c>
      <c r="D69" s="281">
        <f t="shared" ref="D69:D71" si="21">SUM(B69:C69)</f>
        <v>17</v>
      </c>
      <c r="E69" s="940">
        <v>7</v>
      </c>
      <c r="F69" s="940">
        <v>3</v>
      </c>
      <c r="G69" s="281">
        <f t="shared" ref="G69:G71" si="22">SUM(E69:F69)</f>
        <v>10</v>
      </c>
      <c r="H69" s="332">
        <f t="shared" si="4"/>
        <v>0.58823529411764708</v>
      </c>
      <c r="I69" s="940"/>
      <c r="J69" s="940"/>
      <c r="K69" s="281">
        <f t="shared" ref="K69:K71" si="23">SUM(I69:J69)</f>
        <v>0</v>
      </c>
      <c r="L69" s="940"/>
      <c r="M69" s="940"/>
      <c r="N69" s="281">
        <f t="shared" ref="N69:N71" si="24">SUM(L69:M69)</f>
        <v>0</v>
      </c>
      <c r="O69" s="332" t="str">
        <f t="shared" si="5"/>
        <v/>
      </c>
    </row>
    <row r="70" spans="1:15" ht="12" customHeight="1" x14ac:dyDescent="0.2">
      <c r="A70" s="939">
        <v>91</v>
      </c>
      <c r="B70" s="940">
        <v>35</v>
      </c>
      <c r="C70" s="940">
        <v>17</v>
      </c>
      <c r="D70" s="281">
        <f t="shared" si="21"/>
        <v>52</v>
      </c>
      <c r="E70" s="940">
        <v>16</v>
      </c>
      <c r="F70" s="940">
        <v>12</v>
      </c>
      <c r="G70" s="281">
        <f t="shared" si="22"/>
        <v>28</v>
      </c>
      <c r="H70" s="332">
        <f t="shared" si="4"/>
        <v>0.53846153846153844</v>
      </c>
      <c r="I70" s="940">
        <v>1</v>
      </c>
      <c r="J70" s="940">
        <v>3</v>
      </c>
      <c r="K70" s="281">
        <f t="shared" si="23"/>
        <v>4</v>
      </c>
      <c r="L70" s="940"/>
      <c r="M70" s="940">
        <v>1</v>
      </c>
      <c r="N70" s="281">
        <f t="shared" si="24"/>
        <v>1</v>
      </c>
      <c r="O70" s="332">
        <f t="shared" si="5"/>
        <v>0.25</v>
      </c>
    </row>
    <row r="71" spans="1:15" ht="12" customHeight="1" x14ac:dyDescent="0.2">
      <c r="A71" s="939">
        <v>92</v>
      </c>
      <c r="B71" s="940">
        <v>10</v>
      </c>
      <c r="C71" s="940">
        <v>10</v>
      </c>
      <c r="D71" s="281">
        <f t="shared" si="21"/>
        <v>20</v>
      </c>
      <c r="E71" s="940">
        <v>7</v>
      </c>
      <c r="F71" s="940">
        <v>3</v>
      </c>
      <c r="G71" s="281">
        <f t="shared" si="22"/>
        <v>10</v>
      </c>
      <c r="H71" s="332">
        <f t="shared" si="4"/>
        <v>0.5</v>
      </c>
      <c r="I71" s="940"/>
      <c r="J71" s="940"/>
      <c r="K71" s="281">
        <f t="shared" si="23"/>
        <v>0</v>
      </c>
      <c r="L71" s="940"/>
      <c r="M71" s="940"/>
      <c r="N71" s="281">
        <f t="shared" si="24"/>
        <v>0</v>
      </c>
      <c r="O71" s="332" t="str">
        <f t="shared" si="5"/>
        <v/>
      </c>
    </row>
    <row r="72" spans="1:15" ht="12" customHeight="1" x14ac:dyDescent="0.2">
      <c r="A72" s="333" t="s">
        <v>386</v>
      </c>
      <c r="B72" s="283">
        <f>SUM(B66:B71)</f>
        <v>205</v>
      </c>
      <c r="C72" s="283">
        <f t="shared" ref="C72" si="25">SUM(C66:C71)</f>
        <v>128</v>
      </c>
      <c r="D72" s="283">
        <f t="shared" ref="D72:G72" si="26">SUM(D66:D71)</f>
        <v>333</v>
      </c>
      <c r="E72" s="283">
        <f t="shared" ref="E72" si="27">SUM(E66:E71)</f>
        <v>156</v>
      </c>
      <c r="F72" s="283">
        <f t="shared" ref="F72" si="28">SUM(F66:F71)</f>
        <v>92</v>
      </c>
      <c r="G72" s="282">
        <f t="shared" si="26"/>
        <v>248</v>
      </c>
      <c r="H72" s="336">
        <f t="shared" si="4"/>
        <v>0.74474474474474472</v>
      </c>
      <c r="I72" s="283">
        <f t="shared" ref="I72" si="29">SUM(I66:I71)</f>
        <v>5</v>
      </c>
      <c r="J72" s="283">
        <f t="shared" ref="J72" si="30">SUM(J66:J71)</f>
        <v>9</v>
      </c>
      <c r="K72" s="283">
        <f t="shared" ref="K72:N72" si="31">SUM(K66:K71)</f>
        <v>14</v>
      </c>
      <c r="L72" s="283">
        <f t="shared" si="31"/>
        <v>0</v>
      </c>
      <c r="M72" s="283">
        <f t="shared" si="31"/>
        <v>2</v>
      </c>
      <c r="N72" s="283">
        <f t="shared" si="31"/>
        <v>2</v>
      </c>
      <c r="O72" s="336">
        <f t="shared" si="5"/>
        <v>0.14285714285714285</v>
      </c>
    </row>
    <row r="73" spans="1:15" ht="12" customHeight="1" x14ac:dyDescent="0.2">
      <c r="A73" s="43" t="s">
        <v>8</v>
      </c>
      <c r="B73" s="44">
        <f>B15+B41+B65+B72</f>
        <v>5367</v>
      </c>
      <c r="C73" s="44">
        <f t="shared" ref="C73:G73" si="32">C15+C41+C65+C72</f>
        <v>6150</v>
      </c>
      <c r="D73" s="44">
        <f>D15+D41+D65+D72</f>
        <v>11517</v>
      </c>
      <c r="E73" s="44">
        <f t="shared" si="32"/>
        <v>3630</v>
      </c>
      <c r="F73" s="44">
        <f t="shared" si="32"/>
        <v>4135</v>
      </c>
      <c r="G73" s="45">
        <f t="shared" si="32"/>
        <v>7765</v>
      </c>
      <c r="H73" s="337">
        <f t="shared" si="4"/>
        <v>0.6742207172006599</v>
      </c>
      <c r="I73" s="44">
        <f t="shared" ref="I73:J73" si="33">I15+I41+I65+I72</f>
        <v>171</v>
      </c>
      <c r="J73" s="44">
        <f t="shared" si="33"/>
        <v>498</v>
      </c>
      <c r="K73" s="44">
        <f>K15+K41+K65+K72</f>
        <v>669</v>
      </c>
      <c r="L73" s="44">
        <f t="shared" ref="L73:N73" si="34">L15+L41+L65+L72</f>
        <v>121</v>
      </c>
      <c r="M73" s="44">
        <f t="shared" si="34"/>
        <v>321</v>
      </c>
      <c r="N73" s="44">
        <f t="shared" si="34"/>
        <v>442</v>
      </c>
      <c r="O73" s="337">
        <f t="shared" si="5"/>
        <v>0.66068759342301941</v>
      </c>
    </row>
    <row r="74" spans="1:15" x14ac:dyDescent="0.2">
      <c r="A74" s="12" t="str">
        <f>'fiche technique'!B4</f>
        <v>Source: MESRI-DGRH A1-1, ANTARES, campagne qualification 2021, données au 15/11/2021       Remarque: La table des sections CNU est en page 28.</v>
      </c>
    </row>
    <row r="75" spans="1:15" x14ac:dyDescent="0.2">
      <c r="A75" s="125" t="s">
        <v>311</v>
      </c>
    </row>
    <row r="80" spans="1:15" x14ac:dyDescent="0.2">
      <c r="F80" s="536"/>
    </row>
    <row r="157" spans="1:1" x14ac:dyDescent="0.2">
      <c r="A157" s="47"/>
    </row>
  </sheetData>
  <sheetProtection selectLockedCells="1" selectUnlockedCells="1"/>
  <mergeCells count="12">
    <mergeCell ref="O7:O8"/>
    <mergeCell ref="A1:J1"/>
    <mergeCell ref="A3:N3"/>
    <mergeCell ref="A4:N4"/>
    <mergeCell ref="B6:H6"/>
    <mergeCell ref="I6:O6"/>
    <mergeCell ref="A7:A8"/>
    <mergeCell ref="B7:D7"/>
    <mergeCell ref="E7:G7"/>
    <mergeCell ref="I7:K7"/>
    <mergeCell ref="L7:N7"/>
    <mergeCell ref="H7:H8"/>
  </mergeCells>
  <printOptions horizontalCentered="1" verticalCentered="1"/>
  <pageMargins left="0.39370078740157483" right="0.39370078740157483" top="0.39370078740157483" bottom="0.39370078740157483" header="0.51181102362204722" footer="0.19685039370078741"/>
  <pageSetup paperSize="9" scale="66" firstPageNumber="0" orientation="portrait" r:id="rId1"/>
  <headerFooter alignWithMargins="0">
    <oddFooter>&amp;CPage &amp;P</oddFooter>
  </headerFooter>
  <ignoredErrors>
    <ignoredError sqref="D39 D73:G73" formulaRange="1"/>
    <ignoredError sqref="A9:A73" numberStoredAsText="1"/>
    <ignoredError sqref="D65:G65 I72:K72 I66:K71 N66:N71 J65:K65 D41:K41 G15:K15" formula="1"/>
    <ignoredError sqref="D66:G72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A157"/>
  <sheetViews>
    <sheetView showZeros="0" workbookViewId="0">
      <selection activeCell="M27" sqref="M27"/>
    </sheetView>
  </sheetViews>
  <sheetFormatPr baseColWidth="10" defaultColWidth="13.33203125" defaultRowHeight="12.75" x14ac:dyDescent="0.2"/>
  <cols>
    <col min="1" max="1" width="31.1640625" style="25" customWidth="1"/>
    <col min="2" max="2" width="8.5" style="15" customWidth="1"/>
    <col min="3" max="3" width="9.1640625" style="15" customWidth="1"/>
    <col min="4" max="4" width="8.33203125" style="15" customWidth="1"/>
    <col min="5" max="5" width="9.5" style="25" customWidth="1"/>
    <col min="6" max="6" width="9.83203125" style="25" customWidth="1"/>
    <col min="7" max="7" width="8.6640625" style="25" customWidth="1"/>
    <col min="8" max="8" width="12.83203125" style="25" customWidth="1"/>
    <col min="9" max="10" width="9" style="25" customWidth="1"/>
    <col min="11" max="11" width="9.1640625" style="25" customWidth="1"/>
    <col min="12" max="12" width="8.33203125" style="15" customWidth="1"/>
    <col min="13" max="13" width="8.6640625" style="15" customWidth="1"/>
    <col min="14" max="14" width="7.83203125" style="15" customWidth="1"/>
    <col min="15" max="15" width="12.33203125" style="15" customWidth="1"/>
    <col min="16" max="16384" width="13.33203125" style="15"/>
  </cols>
  <sheetData>
    <row r="1" spans="1:27" ht="17.25" customHeight="1" x14ac:dyDescent="0.2">
      <c r="A1" s="1028" t="s">
        <v>0</v>
      </c>
      <c r="B1" s="1028"/>
      <c r="C1" s="1028"/>
      <c r="D1" s="1028"/>
      <c r="E1" s="1028"/>
      <c r="F1" s="1028"/>
      <c r="G1" s="1028"/>
      <c r="H1" s="1028"/>
      <c r="I1" s="1028"/>
      <c r="J1" s="1028"/>
      <c r="K1" s="15"/>
    </row>
    <row r="2" spans="1:27" ht="2.25" customHeight="1" x14ac:dyDescent="0.3">
      <c r="A2" s="26"/>
      <c r="E2" s="15"/>
      <c r="F2" s="11"/>
      <c r="G2" s="11"/>
      <c r="H2" s="11"/>
      <c r="I2" s="15"/>
      <c r="J2" s="15"/>
      <c r="K2" s="15"/>
    </row>
    <row r="3" spans="1:27" ht="13.5" customHeight="1" x14ac:dyDescent="0.2">
      <c r="A3" s="1032" t="str">
        <f>'fiche technique'!B3</f>
        <v>Campagne de qualification pour l'année 2021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310"/>
    </row>
    <row r="4" spans="1:27" s="27" customFormat="1" ht="15.75" x14ac:dyDescent="0.25">
      <c r="A4" s="1042" t="s">
        <v>366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311"/>
    </row>
    <row r="5" spans="1:27" ht="10.5" customHeight="1" x14ac:dyDescent="0.2">
      <c r="E5" s="15"/>
      <c r="F5" s="15"/>
      <c r="I5" s="15"/>
      <c r="J5" s="15"/>
      <c r="K5" s="15"/>
      <c r="O5" s="13" t="s">
        <v>218</v>
      </c>
    </row>
    <row r="6" spans="1:27" x14ac:dyDescent="0.2">
      <c r="B6" s="1034" t="s">
        <v>301</v>
      </c>
      <c r="C6" s="1035"/>
      <c r="D6" s="1035"/>
      <c r="E6" s="1035"/>
      <c r="F6" s="1035"/>
      <c r="G6" s="1035"/>
      <c r="H6" s="1036"/>
      <c r="I6" s="1034" t="s">
        <v>307</v>
      </c>
      <c r="J6" s="1035"/>
      <c r="K6" s="1035"/>
      <c r="L6" s="1035"/>
      <c r="M6" s="1035"/>
      <c r="N6" s="1035"/>
      <c r="O6" s="1036"/>
    </row>
    <row r="7" spans="1:27" ht="12.75" customHeight="1" x14ac:dyDescent="0.2">
      <c r="A7" s="1037" t="s">
        <v>25</v>
      </c>
      <c r="B7" s="1037" t="s">
        <v>302</v>
      </c>
      <c r="C7" s="1037"/>
      <c r="D7" s="1037"/>
      <c r="E7" s="1038" t="s">
        <v>26</v>
      </c>
      <c r="F7" s="1038"/>
      <c r="G7" s="1038"/>
      <c r="H7" s="1030" t="s">
        <v>320</v>
      </c>
      <c r="I7" s="1039" t="s">
        <v>302</v>
      </c>
      <c r="J7" s="1039"/>
      <c r="K7" s="1039"/>
      <c r="L7" s="1040" t="s">
        <v>26</v>
      </c>
      <c r="M7" s="1040"/>
      <c r="N7" s="1041"/>
      <c r="O7" s="1030" t="s">
        <v>320</v>
      </c>
    </row>
    <row r="8" spans="1:27" x14ac:dyDescent="0.2">
      <c r="A8" s="1037"/>
      <c r="B8" s="313" t="s">
        <v>27</v>
      </c>
      <c r="C8" s="313" t="s">
        <v>28</v>
      </c>
      <c r="D8" s="313" t="s">
        <v>9</v>
      </c>
      <c r="E8" s="313" t="s">
        <v>27</v>
      </c>
      <c r="F8" s="313" t="s">
        <v>28</v>
      </c>
      <c r="G8" s="313" t="s">
        <v>9</v>
      </c>
      <c r="H8" s="1031"/>
      <c r="I8" s="313" t="s">
        <v>27</v>
      </c>
      <c r="J8" s="313" t="s">
        <v>28</v>
      </c>
      <c r="K8" s="313" t="s">
        <v>9</v>
      </c>
      <c r="L8" s="313" t="s">
        <v>27</v>
      </c>
      <c r="M8" s="313" t="s">
        <v>28</v>
      </c>
      <c r="N8" s="313" t="s">
        <v>9</v>
      </c>
      <c r="O8" s="1031"/>
    </row>
    <row r="9" spans="1:27" ht="12" customHeight="1" x14ac:dyDescent="0.2">
      <c r="A9" s="538" t="s">
        <v>29</v>
      </c>
      <c r="B9" s="324">
        <v>121</v>
      </c>
      <c r="C9" s="324">
        <v>112</v>
      </c>
      <c r="D9" s="279">
        <f t="shared" ref="D9:D14" si="0">SUM(B9:C9)</f>
        <v>233</v>
      </c>
      <c r="E9" s="324">
        <f>examinésqualifiésssHS!E9</f>
        <v>37</v>
      </c>
      <c r="F9" s="324">
        <f>examinésqualifiésssHS!F9</f>
        <v>21</v>
      </c>
      <c r="G9" s="279">
        <f t="shared" ref="G9:G14" si="1">SUM(E9:F9)</f>
        <v>58</v>
      </c>
      <c r="H9" s="325">
        <f>IFERROR(G9/D9,"")</f>
        <v>0.24892703862660945</v>
      </c>
      <c r="I9" s="31"/>
      <c r="J9" s="324">
        <v>2</v>
      </c>
      <c r="K9" s="279">
        <f t="shared" ref="K9:K14" si="2">SUM(I9:J9)</f>
        <v>2</v>
      </c>
      <c r="L9" s="324">
        <f>examinésqualifiésssHS!L9</f>
        <v>0</v>
      </c>
      <c r="M9" s="324">
        <f>examinésqualifiésssHS!M9</f>
        <v>0</v>
      </c>
      <c r="N9" s="279">
        <f t="shared" ref="N9:N14" si="3">SUM(L9:M9)</f>
        <v>0</v>
      </c>
      <c r="O9" s="338">
        <f>IFERROR(N9/K9,"")</f>
        <v>0</v>
      </c>
      <c r="AA9" s="15">
        <f>Z9/11</f>
        <v>0</v>
      </c>
    </row>
    <row r="10" spans="1:27" ht="12" customHeight="1" x14ac:dyDescent="0.2">
      <c r="A10" s="539" t="s">
        <v>30</v>
      </c>
      <c r="B10" s="327">
        <v>76</v>
      </c>
      <c r="C10" s="327">
        <v>123</v>
      </c>
      <c r="D10" s="280">
        <f t="shared" si="0"/>
        <v>199</v>
      </c>
      <c r="E10" s="327">
        <f>examinésqualifiésssHS!E10</f>
        <v>20</v>
      </c>
      <c r="F10" s="327">
        <f>examinésqualifiésssHS!F10</f>
        <v>30</v>
      </c>
      <c r="G10" s="280">
        <f t="shared" si="1"/>
        <v>50</v>
      </c>
      <c r="H10" s="325">
        <f t="shared" ref="H10:H73" si="4">IFERROR(G10/D10,"")</f>
        <v>0.25125628140703515</v>
      </c>
      <c r="I10" s="329"/>
      <c r="J10" s="327">
        <v>2</v>
      </c>
      <c r="K10" s="280">
        <f t="shared" si="2"/>
        <v>2</v>
      </c>
      <c r="L10" s="327">
        <f>examinésqualifiésssHS!L10</f>
        <v>0</v>
      </c>
      <c r="M10" s="327">
        <f>examinésqualifiésssHS!M10</f>
        <v>0</v>
      </c>
      <c r="N10" s="280">
        <f t="shared" si="3"/>
        <v>0</v>
      </c>
      <c r="O10" s="338">
        <f t="shared" ref="O10:O73" si="5">IFERROR(N10/K10,"")</f>
        <v>0</v>
      </c>
      <c r="AA10" s="15">
        <f>Z10/11</f>
        <v>0</v>
      </c>
    </row>
    <row r="11" spans="1:27" ht="12" customHeight="1" x14ac:dyDescent="0.2">
      <c r="A11" s="539" t="s">
        <v>31</v>
      </c>
      <c r="B11" s="327">
        <v>19</v>
      </c>
      <c r="C11" s="327">
        <v>30</v>
      </c>
      <c r="D11" s="280">
        <f t="shared" si="0"/>
        <v>49</v>
      </c>
      <c r="E11" s="327">
        <f>examinésqualifiésssHS!E11</f>
        <v>8</v>
      </c>
      <c r="F11" s="327">
        <f>examinésqualifiésssHS!F11</f>
        <v>11</v>
      </c>
      <c r="G11" s="280">
        <f t="shared" si="1"/>
        <v>19</v>
      </c>
      <c r="H11" s="325">
        <f t="shared" si="4"/>
        <v>0.38775510204081631</v>
      </c>
      <c r="I11" s="329"/>
      <c r="J11" s="327"/>
      <c r="K11" s="280">
        <f t="shared" si="2"/>
        <v>0</v>
      </c>
      <c r="L11" s="327">
        <f>examinésqualifiésssHS!L11</f>
        <v>0</v>
      </c>
      <c r="M11" s="327">
        <f>examinésqualifiésssHS!M11</f>
        <v>0</v>
      </c>
      <c r="N11" s="280">
        <f t="shared" si="3"/>
        <v>0</v>
      </c>
      <c r="O11" s="338" t="str">
        <f t="shared" si="5"/>
        <v/>
      </c>
    </row>
    <row r="12" spans="1:27" ht="12" customHeight="1" x14ac:dyDescent="0.2">
      <c r="A12" s="539" t="s">
        <v>32</v>
      </c>
      <c r="B12" s="327">
        <v>148</v>
      </c>
      <c r="C12" s="327">
        <v>194</v>
      </c>
      <c r="D12" s="280">
        <f t="shared" si="0"/>
        <v>342</v>
      </c>
      <c r="E12" s="327">
        <f>examinésqualifiésssHS!E12</f>
        <v>60</v>
      </c>
      <c r="F12" s="327">
        <f>examinésqualifiésssHS!F12</f>
        <v>73</v>
      </c>
      <c r="G12" s="280">
        <f t="shared" si="1"/>
        <v>133</v>
      </c>
      <c r="H12" s="325">
        <f t="shared" si="4"/>
        <v>0.3888888888888889</v>
      </c>
      <c r="I12" s="329">
        <v>2</v>
      </c>
      <c r="J12" s="327">
        <v>10</v>
      </c>
      <c r="K12" s="280">
        <f t="shared" si="2"/>
        <v>12</v>
      </c>
      <c r="L12" s="327">
        <f>examinésqualifiésssHS!L12</f>
        <v>1</v>
      </c>
      <c r="M12" s="327">
        <f>examinésqualifiésssHS!M12</f>
        <v>3</v>
      </c>
      <c r="N12" s="280">
        <f t="shared" si="3"/>
        <v>4</v>
      </c>
      <c r="O12" s="338">
        <f t="shared" si="5"/>
        <v>0.33333333333333331</v>
      </c>
    </row>
    <row r="13" spans="1:27" ht="12" customHeight="1" x14ac:dyDescent="0.2">
      <c r="A13" s="539" t="s">
        <v>33</v>
      </c>
      <c r="B13" s="327">
        <v>96</v>
      </c>
      <c r="C13" s="327">
        <v>197</v>
      </c>
      <c r="D13" s="280">
        <f t="shared" si="0"/>
        <v>293</v>
      </c>
      <c r="E13" s="327">
        <f>examinésqualifiésssHS!E13</f>
        <v>56</v>
      </c>
      <c r="F13" s="327">
        <f>examinésqualifiésssHS!F13</f>
        <v>104</v>
      </c>
      <c r="G13" s="280">
        <f t="shared" si="1"/>
        <v>160</v>
      </c>
      <c r="H13" s="325">
        <f t="shared" si="4"/>
        <v>0.5460750853242321</v>
      </c>
      <c r="I13" s="329">
        <v>10</v>
      </c>
      <c r="J13" s="327">
        <v>25</v>
      </c>
      <c r="K13" s="280">
        <f t="shared" si="2"/>
        <v>35</v>
      </c>
      <c r="L13" s="327">
        <f>examinésqualifiésssHS!L13</f>
        <v>7</v>
      </c>
      <c r="M13" s="327">
        <f>examinésqualifiésssHS!M13</f>
        <v>14</v>
      </c>
      <c r="N13" s="280">
        <f t="shared" si="3"/>
        <v>21</v>
      </c>
      <c r="O13" s="338">
        <f t="shared" si="5"/>
        <v>0.6</v>
      </c>
    </row>
    <row r="14" spans="1:27" ht="12" customHeight="1" x14ac:dyDescent="0.2">
      <c r="A14" s="540" t="s">
        <v>34</v>
      </c>
      <c r="B14" s="331">
        <v>212</v>
      </c>
      <c r="C14" s="331">
        <v>199</v>
      </c>
      <c r="D14" s="281">
        <f t="shared" si="0"/>
        <v>411</v>
      </c>
      <c r="E14" s="331">
        <f>examinésqualifiésssHS!E14</f>
        <v>111</v>
      </c>
      <c r="F14" s="331">
        <f>examinésqualifiésssHS!F14</f>
        <v>78</v>
      </c>
      <c r="G14" s="281">
        <f t="shared" si="1"/>
        <v>189</v>
      </c>
      <c r="H14" s="325">
        <f t="shared" si="4"/>
        <v>0.45985401459854014</v>
      </c>
      <c r="I14" s="331">
        <v>5</v>
      </c>
      <c r="J14" s="331">
        <v>18</v>
      </c>
      <c r="K14" s="281">
        <f t="shared" si="2"/>
        <v>23</v>
      </c>
      <c r="L14" s="331">
        <f>examinésqualifiésssHS!L14</f>
        <v>2</v>
      </c>
      <c r="M14" s="331">
        <f>examinésqualifiésssHS!M14</f>
        <v>2</v>
      </c>
      <c r="N14" s="281">
        <f t="shared" si="3"/>
        <v>4</v>
      </c>
      <c r="O14" s="338">
        <f t="shared" si="5"/>
        <v>0.17391304347826086</v>
      </c>
    </row>
    <row r="15" spans="1:27" ht="12" customHeight="1" x14ac:dyDescent="0.2">
      <c r="A15" s="541" t="s">
        <v>35</v>
      </c>
      <c r="B15" s="282">
        <f t="shared" ref="B15:C15" si="6">SUM(B9:B14)</f>
        <v>672</v>
      </c>
      <c r="C15" s="282">
        <f t="shared" si="6"/>
        <v>855</v>
      </c>
      <c r="D15" s="334">
        <f t="shared" ref="D15:G15" si="7">SUM(D9:D14)</f>
        <v>1527</v>
      </c>
      <c r="E15" s="334">
        <f>examinésqualifiésssHS!E15</f>
        <v>292</v>
      </c>
      <c r="F15" s="334">
        <f>examinésqualifiésssHS!F15</f>
        <v>317</v>
      </c>
      <c r="G15" s="282">
        <f t="shared" si="7"/>
        <v>609</v>
      </c>
      <c r="H15" s="968">
        <f t="shared" si="4"/>
        <v>0.3988212180746562</v>
      </c>
      <c r="I15" s="282">
        <f t="shared" ref="I15:N15" si="8">SUM(I9:I14)</f>
        <v>17</v>
      </c>
      <c r="J15" s="282">
        <f t="shared" si="8"/>
        <v>57</v>
      </c>
      <c r="K15" s="282">
        <f t="shared" si="8"/>
        <v>74</v>
      </c>
      <c r="L15" s="282">
        <f t="shared" si="8"/>
        <v>10</v>
      </c>
      <c r="M15" s="282">
        <f t="shared" si="8"/>
        <v>19</v>
      </c>
      <c r="N15" s="282">
        <f t="shared" si="8"/>
        <v>29</v>
      </c>
      <c r="O15" s="862">
        <f t="shared" si="5"/>
        <v>0.39189189189189189</v>
      </c>
    </row>
    <row r="16" spans="1:27" ht="12" customHeight="1" x14ac:dyDescent="0.2">
      <c r="A16" s="538" t="s">
        <v>36</v>
      </c>
      <c r="B16" s="324">
        <v>191</v>
      </c>
      <c r="C16" s="324">
        <v>81</v>
      </c>
      <c r="D16" s="279">
        <f t="shared" ref="D16:D40" si="9">SUM(B16:C16)</f>
        <v>272</v>
      </c>
      <c r="E16" s="324">
        <f>examinésqualifiésssHS!E16</f>
        <v>123</v>
      </c>
      <c r="F16" s="324">
        <f>examinésqualifiésssHS!F16</f>
        <v>48</v>
      </c>
      <c r="G16" s="279">
        <f t="shared" ref="G16:G40" si="10">SUM(E16:F16)</f>
        <v>171</v>
      </c>
      <c r="H16" s="325">
        <f t="shared" si="4"/>
        <v>0.62867647058823528</v>
      </c>
      <c r="I16" s="327">
        <v>7</v>
      </c>
      <c r="J16" s="327">
        <v>8</v>
      </c>
      <c r="K16" s="279">
        <f t="shared" ref="K16:K40" si="11">SUM(I16:J16)</f>
        <v>15</v>
      </c>
      <c r="L16" s="324">
        <f>examinésqualifiésssHS!L16</f>
        <v>5</v>
      </c>
      <c r="M16" s="324">
        <f>examinésqualifiésssHS!M16</f>
        <v>4</v>
      </c>
      <c r="N16" s="279">
        <f t="shared" ref="N16:N40" si="12">SUM(L16:M16)</f>
        <v>9</v>
      </c>
      <c r="O16" s="970">
        <f t="shared" si="5"/>
        <v>0.6</v>
      </c>
    </row>
    <row r="17" spans="1:15" ht="12" customHeight="1" x14ac:dyDescent="0.2">
      <c r="A17" s="539" t="s">
        <v>37</v>
      </c>
      <c r="B17" s="327">
        <v>46</v>
      </c>
      <c r="C17" s="327">
        <v>25</v>
      </c>
      <c r="D17" s="280">
        <f t="shared" si="9"/>
        <v>71</v>
      </c>
      <c r="E17" s="327">
        <f>examinésqualifiésssHS!E17</f>
        <v>34</v>
      </c>
      <c r="F17" s="327">
        <f>examinésqualifiésssHS!F17</f>
        <v>14</v>
      </c>
      <c r="G17" s="280">
        <f t="shared" si="10"/>
        <v>48</v>
      </c>
      <c r="H17" s="325">
        <f t="shared" si="4"/>
        <v>0.676056338028169</v>
      </c>
      <c r="I17" s="327">
        <v>2</v>
      </c>
      <c r="J17" s="327">
        <v>2</v>
      </c>
      <c r="K17" s="280">
        <f t="shared" si="11"/>
        <v>4</v>
      </c>
      <c r="L17" s="327">
        <f>examinésqualifiésssHS!L17</f>
        <v>1</v>
      </c>
      <c r="M17" s="327">
        <f>examinésqualifiésssHS!M17</f>
        <v>0</v>
      </c>
      <c r="N17" s="280">
        <f t="shared" si="12"/>
        <v>1</v>
      </c>
      <c r="O17" s="338">
        <f t="shared" si="5"/>
        <v>0.25</v>
      </c>
    </row>
    <row r="18" spans="1:15" ht="12" customHeight="1" x14ac:dyDescent="0.2">
      <c r="A18" s="539" t="s">
        <v>38</v>
      </c>
      <c r="B18" s="327">
        <v>159</v>
      </c>
      <c r="C18" s="327">
        <v>84</v>
      </c>
      <c r="D18" s="280">
        <f t="shared" si="9"/>
        <v>243</v>
      </c>
      <c r="E18" s="327">
        <f>examinésqualifiésssHS!E18</f>
        <v>86</v>
      </c>
      <c r="F18" s="327">
        <f>examinésqualifiésssHS!F18</f>
        <v>41</v>
      </c>
      <c r="G18" s="280">
        <f t="shared" si="10"/>
        <v>127</v>
      </c>
      <c r="H18" s="325">
        <f t="shared" si="4"/>
        <v>0.52263374485596703</v>
      </c>
      <c r="I18" s="327">
        <v>2</v>
      </c>
      <c r="J18" s="327">
        <v>4</v>
      </c>
      <c r="K18" s="280">
        <f t="shared" si="11"/>
        <v>6</v>
      </c>
      <c r="L18" s="327">
        <f>examinésqualifiésssHS!L18</f>
        <v>1</v>
      </c>
      <c r="M18" s="327">
        <f>examinésqualifiésssHS!M18</f>
        <v>2</v>
      </c>
      <c r="N18" s="280">
        <f t="shared" si="12"/>
        <v>3</v>
      </c>
      <c r="O18" s="338">
        <f t="shared" si="5"/>
        <v>0.5</v>
      </c>
    </row>
    <row r="19" spans="1:15" ht="12" customHeight="1" x14ac:dyDescent="0.2">
      <c r="A19" s="539" t="s">
        <v>39</v>
      </c>
      <c r="B19" s="327">
        <v>98</v>
      </c>
      <c r="C19" s="327">
        <v>54</v>
      </c>
      <c r="D19" s="280">
        <f t="shared" si="9"/>
        <v>152</v>
      </c>
      <c r="E19" s="327">
        <f>examinésqualifiésssHS!E19</f>
        <v>42</v>
      </c>
      <c r="F19" s="327">
        <f>examinésqualifiésssHS!F19</f>
        <v>15</v>
      </c>
      <c r="G19" s="280">
        <f t="shared" si="10"/>
        <v>57</v>
      </c>
      <c r="H19" s="325">
        <f t="shared" si="4"/>
        <v>0.375</v>
      </c>
      <c r="I19" s="327">
        <v>3</v>
      </c>
      <c r="J19" s="327">
        <v>4</v>
      </c>
      <c r="K19" s="280">
        <f t="shared" si="11"/>
        <v>7</v>
      </c>
      <c r="L19" s="327">
        <f>examinésqualifiésssHS!L19</f>
        <v>2</v>
      </c>
      <c r="M19" s="327">
        <f>examinésqualifiésssHS!M19</f>
        <v>2</v>
      </c>
      <c r="N19" s="280">
        <f t="shared" si="12"/>
        <v>4</v>
      </c>
      <c r="O19" s="338">
        <f t="shared" si="5"/>
        <v>0.5714285714285714</v>
      </c>
    </row>
    <row r="20" spans="1:15" ht="12" customHeight="1" x14ac:dyDescent="0.2">
      <c r="A20" s="539" t="s">
        <v>40</v>
      </c>
      <c r="B20" s="327">
        <v>120</v>
      </c>
      <c r="C20" s="327">
        <v>60</v>
      </c>
      <c r="D20" s="280">
        <f t="shared" si="9"/>
        <v>180</v>
      </c>
      <c r="E20" s="327">
        <f>examinésqualifiésssHS!E20</f>
        <v>98</v>
      </c>
      <c r="F20" s="327">
        <f>examinésqualifiésssHS!F20</f>
        <v>30</v>
      </c>
      <c r="G20" s="280">
        <f t="shared" si="10"/>
        <v>128</v>
      </c>
      <c r="H20" s="325">
        <f t="shared" si="4"/>
        <v>0.71111111111111114</v>
      </c>
      <c r="I20" s="327">
        <v>1</v>
      </c>
      <c r="J20" s="327">
        <v>3</v>
      </c>
      <c r="K20" s="280">
        <f t="shared" si="11"/>
        <v>4</v>
      </c>
      <c r="L20" s="327">
        <f>examinésqualifiésssHS!L20</f>
        <v>1</v>
      </c>
      <c r="M20" s="327">
        <f>examinésqualifiésssHS!M20</f>
        <v>3</v>
      </c>
      <c r="N20" s="280">
        <f t="shared" si="12"/>
        <v>4</v>
      </c>
      <c r="O20" s="338">
        <f t="shared" si="5"/>
        <v>1</v>
      </c>
    </row>
    <row r="21" spans="1:15" ht="12" customHeight="1" x14ac:dyDescent="0.2">
      <c r="A21" s="539" t="s">
        <v>41</v>
      </c>
      <c r="B21" s="327">
        <v>21</v>
      </c>
      <c r="C21" s="327">
        <v>17</v>
      </c>
      <c r="D21" s="280">
        <f t="shared" si="9"/>
        <v>38</v>
      </c>
      <c r="E21" s="327">
        <f>examinésqualifiésssHS!E21</f>
        <v>12</v>
      </c>
      <c r="F21" s="327">
        <f>examinésqualifiésssHS!F21</f>
        <v>11</v>
      </c>
      <c r="G21" s="280">
        <f t="shared" si="10"/>
        <v>23</v>
      </c>
      <c r="H21" s="325">
        <f t="shared" si="4"/>
        <v>0.60526315789473684</v>
      </c>
      <c r="I21" s="327"/>
      <c r="J21" s="327"/>
      <c r="K21" s="280">
        <f t="shared" si="11"/>
        <v>0</v>
      </c>
      <c r="L21" s="327">
        <f>examinésqualifiésssHS!L21</f>
        <v>0</v>
      </c>
      <c r="M21" s="327">
        <f>examinésqualifiésssHS!M21</f>
        <v>0</v>
      </c>
      <c r="N21" s="280">
        <f t="shared" si="12"/>
        <v>0</v>
      </c>
      <c r="O21" s="338" t="str">
        <f t="shared" si="5"/>
        <v/>
      </c>
    </row>
    <row r="22" spans="1:15" ht="12" customHeight="1" x14ac:dyDescent="0.2">
      <c r="A22" s="539" t="s">
        <v>42</v>
      </c>
      <c r="B22" s="327">
        <v>24</v>
      </c>
      <c r="C22" s="327">
        <v>11</v>
      </c>
      <c r="D22" s="280">
        <f t="shared" si="9"/>
        <v>35</v>
      </c>
      <c r="E22" s="327">
        <f>examinésqualifiésssHS!E22</f>
        <v>17</v>
      </c>
      <c r="F22" s="327">
        <f>examinésqualifiésssHS!F22</f>
        <v>7</v>
      </c>
      <c r="G22" s="280">
        <f t="shared" si="10"/>
        <v>24</v>
      </c>
      <c r="H22" s="325">
        <f t="shared" si="4"/>
        <v>0.68571428571428572</v>
      </c>
      <c r="I22" s="327">
        <v>1</v>
      </c>
      <c r="J22" s="327"/>
      <c r="K22" s="280">
        <f t="shared" si="11"/>
        <v>1</v>
      </c>
      <c r="L22" s="327">
        <f>examinésqualifiésssHS!L22</f>
        <v>0</v>
      </c>
      <c r="M22" s="327">
        <f>examinésqualifiésssHS!M22</f>
        <v>0</v>
      </c>
      <c r="N22" s="280">
        <f t="shared" si="12"/>
        <v>0</v>
      </c>
      <c r="O22" s="338">
        <f t="shared" si="5"/>
        <v>0</v>
      </c>
    </row>
    <row r="23" spans="1:15" ht="12" customHeight="1" x14ac:dyDescent="0.2">
      <c r="A23" s="539" t="s">
        <v>43</v>
      </c>
      <c r="B23" s="327">
        <v>127</v>
      </c>
      <c r="C23" s="327">
        <v>76</v>
      </c>
      <c r="D23" s="280">
        <f t="shared" si="9"/>
        <v>203</v>
      </c>
      <c r="E23" s="327">
        <f>examinésqualifiésssHS!E23</f>
        <v>70</v>
      </c>
      <c r="F23" s="327">
        <f>examinésqualifiésssHS!F23</f>
        <v>46</v>
      </c>
      <c r="G23" s="280">
        <f t="shared" si="10"/>
        <v>116</v>
      </c>
      <c r="H23" s="325">
        <f t="shared" si="4"/>
        <v>0.5714285714285714</v>
      </c>
      <c r="I23" s="327">
        <v>1</v>
      </c>
      <c r="J23" s="327">
        <v>4</v>
      </c>
      <c r="K23" s="280">
        <f t="shared" si="11"/>
        <v>5</v>
      </c>
      <c r="L23" s="327">
        <f>examinésqualifiésssHS!L23</f>
        <v>0</v>
      </c>
      <c r="M23" s="327">
        <f>examinésqualifiésssHS!M23</f>
        <v>2</v>
      </c>
      <c r="N23" s="280">
        <f t="shared" si="12"/>
        <v>2</v>
      </c>
      <c r="O23" s="338">
        <f t="shared" si="5"/>
        <v>0.4</v>
      </c>
    </row>
    <row r="24" spans="1:15" ht="12" customHeight="1" x14ac:dyDescent="0.2">
      <c r="A24" s="539" t="s">
        <v>44</v>
      </c>
      <c r="B24" s="327">
        <v>113</v>
      </c>
      <c r="C24" s="327">
        <v>72</v>
      </c>
      <c r="D24" s="280">
        <f t="shared" si="9"/>
        <v>185</v>
      </c>
      <c r="E24" s="327">
        <f>examinésqualifiésssHS!E24</f>
        <v>73</v>
      </c>
      <c r="F24" s="327">
        <f>examinésqualifiésssHS!F24</f>
        <v>43</v>
      </c>
      <c r="G24" s="280">
        <f t="shared" si="10"/>
        <v>116</v>
      </c>
      <c r="H24" s="325">
        <f t="shared" si="4"/>
        <v>0.62702702702702706</v>
      </c>
      <c r="I24" s="327">
        <v>2</v>
      </c>
      <c r="J24" s="327"/>
      <c r="K24" s="280">
        <f t="shared" si="11"/>
        <v>2</v>
      </c>
      <c r="L24" s="327">
        <f>examinésqualifiésssHS!L24</f>
        <v>0</v>
      </c>
      <c r="M24" s="327">
        <f>examinésqualifiésssHS!M24</f>
        <v>0</v>
      </c>
      <c r="N24" s="280">
        <f t="shared" si="12"/>
        <v>0</v>
      </c>
      <c r="O24" s="338">
        <f t="shared" si="5"/>
        <v>0</v>
      </c>
    </row>
    <row r="25" spans="1:15" ht="12" customHeight="1" x14ac:dyDescent="0.2">
      <c r="A25" s="539" t="s">
        <v>45</v>
      </c>
      <c r="B25" s="327">
        <v>144</v>
      </c>
      <c r="C25" s="327">
        <v>97</v>
      </c>
      <c r="D25" s="280">
        <f t="shared" si="9"/>
        <v>241</v>
      </c>
      <c r="E25" s="327">
        <f>examinésqualifiésssHS!E25</f>
        <v>91</v>
      </c>
      <c r="F25" s="327">
        <f>examinésqualifiésssHS!F25</f>
        <v>59</v>
      </c>
      <c r="G25" s="280">
        <f t="shared" si="10"/>
        <v>150</v>
      </c>
      <c r="H25" s="325">
        <f t="shared" si="4"/>
        <v>0.62240663900414939</v>
      </c>
      <c r="I25" s="327">
        <v>3</v>
      </c>
      <c r="J25" s="327">
        <v>5</v>
      </c>
      <c r="K25" s="280">
        <f t="shared" si="11"/>
        <v>8</v>
      </c>
      <c r="L25" s="327">
        <f>examinésqualifiésssHS!L25</f>
        <v>3</v>
      </c>
      <c r="M25" s="327">
        <f>examinésqualifiésssHS!M25</f>
        <v>4</v>
      </c>
      <c r="N25" s="280">
        <f t="shared" si="12"/>
        <v>7</v>
      </c>
      <c r="O25" s="338">
        <f t="shared" si="5"/>
        <v>0.875</v>
      </c>
    </row>
    <row r="26" spans="1:15" ht="12" customHeight="1" x14ac:dyDescent="0.2">
      <c r="A26" s="539" t="s">
        <v>46</v>
      </c>
      <c r="B26" s="327">
        <v>88</v>
      </c>
      <c r="C26" s="327">
        <v>170</v>
      </c>
      <c r="D26" s="280">
        <f t="shared" si="9"/>
        <v>258</v>
      </c>
      <c r="E26" s="327">
        <f>examinésqualifiésssHS!E26</f>
        <v>52</v>
      </c>
      <c r="F26" s="327">
        <f>examinésqualifiésssHS!F26</f>
        <v>110</v>
      </c>
      <c r="G26" s="280">
        <f t="shared" si="10"/>
        <v>162</v>
      </c>
      <c r="H26" s="325">
        <f t="shared" si="4"/>
        <v>0.62790697674418605</v>
      </c>
      <c r="I26" s="327">
        <v>4</v>
      </c>
      <c r="J26" s="327">
        <v>17</v>
      </c>
      <c r="K26" s="280">
        <f t="shared" si="11"/>
        <v>21</v>
      </c>
      <c r="L26" s="327">
        <f>examinésqualifiésssHS!L26</f>
        <v>1</v>
      </c>
      <c r="M26" s="327">
        <f>examinésqualifiésssHS!M26</f>
        <v>9</v>
      </c>
      <c r="N26" s="280">
        <f t="shared" si="12"/>
        <v>10</v>
      </c>
      <c r="O26" s="338">
        <f t="shared" si="5"/>
        <v>0.47619047619047616</v>
      </c>
    </row>
    <row r="27" spans="1:15" ht="12" customHeight="1" x14ac:dyDescent="0.2">
      <c r="A27" s="539" t="s">
        <v>47</v>
      </c>
      <c r="B27" s="327">
        <v>255</v>
      </c>
      <c r="C27" s="327">
        <v>179</v>
      </c>
      <c r="D27" s="280">
        <f t="shared" si="9"/>
        <v>434</v>
      </c>
      <c r="E27" s="327">
        <f>examinésqualifiésssHS!E27</f>
        <v>164</v>
      </c>
      <c r="F27" s="327">
        <f>examinésqualifiésssHS!F27</f>
        <v>96</v>
      </c>
      <c r="G27" s="280">
        <f t="shared" si="10"/>
        <v>260</v>
      </c>
      <c r="H27" s="325">
        <f t="shared" si="4"/>
        <v>0.59907834101382484</v>
      </c>
      <c r="I27" s="327">
        <v>3</v>
      </c>
      <c r="J27" s="327">
        <v>15</v>
      </c>
      <c r="K27" s="280">
        <f t="shared" si="11"/>
        <v>18</v>
      </c>
      <c r="L27" s="327">
        <f>examinésqualifiésssHS!L27</f>
        <v>2</v>
      </c>
      <c r="M27" s="327">
        <f>examinésqualifiésssHS!M27</f>
        <v>3</v>
      </c>
      <c r="N27" s="280">
        <f t="shared" si="12"/>
        <v>5</v>
      </c>
      <c r="O27" s="338">
        <f t="shared" si="5"/>
        <v>0.27777777777777779</v>
      </c>
    </row>
    <row r="28" spans="1:15" ht="12" customHeight="1" x14ac:dyDescent="0.2">
      <c r="A28" s="539" t="s">
        <v>48</v>
      </c>
      <c r="B28" s="327">
        <v>235</v>
      </c>
      <c r="C28" s="327">
        <v>235</v>
      </c>
      <c r="D28" s="280">
        <f t="shared" si="9"/>
        <v>470</v>
      </c>
      <c r="E28" s="327">
        <f>examinésqualifiésssHS!E28</f>
        <v>119</v>
      </c>
      <c r="F28" s="327">
        <f>examinésqualifiésssHS!F28</f>
        <v>117</v>
      </c>
      <c r="G28" s="280">
        <f t="shared" si="10"/>
        <v>236</v>
      </c>
      <c r="H28" s="325">
        <f t="shared" si="4"/>
        <v>0.50212765957446803</v>
      </c>
      <c r="I28" s="327">
        <v>6</v>
      </c>
      <c r="J28" s="327">
        <v>18</v>
      </c>
      <c r="K28" s="280">
        <f t="shared" si="11"/>
        <v>24</v>
      </c>
      <c r="L28" s="327">
        <f>examinésqualifiésssHS!L28</f>
        <v>4</v>
      </c>
      <c r="M28" s="327">
        <f>examinésqualifiésssHS!M28</f>
        <v>7</v>
      </c>
      <c r="N28" s="280">
        <f t="shared" si="12"/>
        <v>11</v>
      </c>
      <c r="O28" s="338">
        <f t="shared" si="5"/>
        <v>0.45833333333333331</v>
      </c>
    </row>
    <row r="29" spans="1:15" ht="12" customHeight="1" x14ac:dyDescent="0.2">
      <c r="A29" s="539" t="s">
        <v>49</v>
      </c>
      <c r="B29" s="327">
        <v>143</v>
      </c>
      <c r="C29" s="327">
        <v>106</v>
      </c>
      <c r="D29" s="280">
        <f t="shared" si="9"/>
        <v>249</v>
      </c>
      <c r="E29" s="327">
        <f>examinésqualifiésssHS!E29</f>
        <v>90</v>
      </c>
      <c r="F29" s="327">
        <f>examinésqualifiésssHS!F29</f>
        <v>62</v>
      </c>
      <c r="G29" s="280">
        <f t="shared" si="10"/>
        <v>152</v>
      </c>
      <c r="H29" s="325">
        <f t="shared" si="4"/>
        <v>0.61044176706827313</v>
      </c>
      <c r="I29" s="327">
        <v>2</v>
      </c>
      <c r="J29" s="327">
        <v>7</v>
      </c>
      <c r="K29" s="280">
        <f t="shared" si="11"/>
        <v>9</v>
      </c>
      <c r="L29" s="327">
        <f>examinésqualifiésssHS!L29</f>
        <v>1</v>
      </c>
      <c r="M29" s="327">
        <f>examinésqualifiésssHS!M29</f>
        <v>4</v>
      </c>
      <c r="N29" s="280">
        <f t="shared" si="12"/>
        <v>5</v>
      </c>
      <c r="O29" s="338">
        <f t="shared" si="5"/>
        <v>0.55555555555555558</v>
      </c>
    </row>
    <row r="30" spans="1:15" ht="12" customHeight="1" x14ac:dyDescent="0.2">
      <c r="A30" s="539" t="s">
        <v>50</v>
      </c>
      <c r="B30" s="327">
        <v>137</v>
      </c>
      <c r="C30" s="327">
        <v>91</v>
      </c>
      <c r="D30" s="280">
        <f t="shared" si="9"/>
        <v>228</v>
      </c>
      <c r="E30" s="327">
        <f>examinésqualifiésssHS!E30</f>
        <v>100</v>
      </c>
      <c r="F30" s="327">
        <f>examinésqualifiésssHS!F30</f>
        <v>65</v>
      </c>
      <c r="G30" s="280">
        <f t="shared" si="10"/>
        <v>165</v>
      </c>
      <c r="H30" s="325">
        <f t="shared" si="4"/>
        <v>0.72368421052631582</v>
      </c>
      <c r="I30" s="327">
        <v>5</v>
      </c>
      <c r="J30" s="327">
        <v>9</v>
      </c>
      <c r="K30" s="280">
        <f t="shared" si="11"/>
        <v>14</v>
      </c>
      <c r="L30" s="327">
        <f>examinésqualifiésssHS!L30</f>
        <v>5</v>
      </c>
      <c r="M30" s="327">
        <f>examinésqualifiésssHS!M30</f>
        <v>4</v>
      </c>
      <c r="N30" s="280">
        <f t="shared" si="12"/>
        <v>9</v>
      </c>
      <c r="O30" s="338">
        <f t="shared" si="5"/>
        <v>0.6428571428571429</v>
      </c>
    </row>
    <row r="31" spans="1:15" ht="12" customHeight="1" x14ac:dyDescent="0.2">
      <c r="A31" s="539" t="s">
        <v>51</v>
      </c>
      <c r="B31" s="327">
        <v>241</v>
      </c>
      <c r="C31" s="327">
        <v>261</v>
      </c>
      <c r="D31" s="280">
        <f t="shared" si="9"/>
        <v>502</v>
      </c>
      <c r="E31" s="327">
        <f>examinésqualifiésssHS!E31</f>
        <v>185</v>
      </c>
      <c r="F31" s="327">
        <f>examinésqualifiésssHS!F31</f>
        <v>177</v>
      </c>
      <c r="G31" s="280">
        <f t="shared" si="10"/>
        <v>362</v>
      </c>
      <c r="H31" s="325">
        <f t="shared" si="4"/>
        <v>0.7211155378486056</v>
      </c>
      <c r="I31" s="327">
        <v>5</v>
      </c>
      <c r="J31" s="327">
        <v>9</v>
      </c>
      <c r="K31" s="280">
        <f t="shared" si="11"/>
        <v>14</v>
      </c>
      <c r="L31" s="327">
        <f>examinésqualifiésssHS!L31</f>
        <v>4</v>
      </c>
      <c r="M31" s="327">
        <f>examinésqualifiésssHS!M31</f>
        <v>4</v>
      </c>
      <c r="N31" s="280">
        <f t="shared" si="12"/>
        <v>8</v>
      </c>
      <c r="O31" s="338">
        <f t="shared" si="5"/>
        <v>0.5714285714285714</v>
      </c>
    </row>
    <row r="32" spans="1:15" ht="12" customHeight="1" x14ac:dyDescent="0.2">
      <c r="A32" s="539" t="s">
        <v>52</v>
      </c>
      <c r="B32" s="327">
        <v>87</v>
      </c>
      <c r="C32" s="327">
        <v>122</v>
      </c>
      <c r="D32" s="280">
        <f t="shared" si="9"/>
        <v>209</v>
      </c>
      <c r="E32" s="327">
        <f>examinésqualifiésssHS!E32</f>
        <v>59</v>
      </c>
      <c r="F32" s="327">
        <f>examinésqualifiésssHS!F32</f>
        <v>64</v>
      </c>
      <c r="G32" s="280">
        <f t="shared" si="10"/>
        <v>123</v>
      </c>
      <c r="H32" s="325">
        <f t="shared" si="4"/>
        <v>0.58851674641148322</v>
      </c>
      <c r="I32" s="327">
        <v>2</v>
      </c>
      <c r="J32" s="327">
        <v>6</v>
      </c>
      <c r="K32" s="280">
        <f t="shared" si="11"/>
        <v>8</v>
      </c>
      <c r="L32" s="327">
        <f>examinésqualifiésssHS!L32</f>
        <v>2</v>
      </c>
      <c r="M32" s="327">
        <f>examinésqualifiésssHS!M32</f>
        <v>3</v>
      </c>
      <c r="N32" s="280">
        <f t="shared" si="12"/>
        <v>5</v>
      </c>
      <c r="O32" s="338">
        <f t="shared" si="5"/>
        <v>0.625</v>
      </c>
    </row>
    <row r="33" spans="1:15" ht="12" customHeight="1" x14ac:dyDescent="0.2">
      <c r="A33" s="539" t="s">
        <v>53</v>
      </c>
      <c r="B33" s="327">
        <v>69</v>
      </c>
      <c r="C33" s="327">
        <v>74</v>
      </c>
      <c r="D33" s="280">
        <f t="shared" si="9"/>
        <v>143</v>
      </c>
      <c r="E33" s="327">
        <f>examinésqualifiésssHS!E33</f>
        <v>42</v>
      </c>
      <c r="F33" s="327">
        <f>examinésqualifiésssHS!F33</f>
        <v>40</v>
      </c>
      <c r="G33" s="280">
        <f t="shared" si="10"/>
        <v>82</v>
      </c>
      <c r="H33" s="325">
        <f t="shared" si="4"/>
        <v>0.57342657342657344</v>
      </c>
      <c r="I33" s="327">
        <v>1</v>
      </c>
      <c r="J33" s="327">
        <v>5</v>
      </c>
      <c r="K33" s="280">
        <f t="shared" si="11"/>
        <v>6</v>
      </c>
      <c r="L33" s="327">
        <f>examinésqualifiésssHS!L33</f>
        <v>1</v>
      </c>
      <c r="M33" s="327">
        <f>examinésqualifiésssHS!M33</f>
        <v>4</v>
      </c>
      <c r="N33" s="280">
        <f t="shared" si="12"/>
        <v>5</v>
      </c>
      <c r="O33" s="338">
        <f t="shared" si="5"/>
        <v>0.83333333333333337</v>
      </c>
    </row>
    <row r="34" spans="1:15" ht="12" customHeight="1" x14ac:dyDescent="0.2">
      <c r="A34" s="539" t="s">
        <v>54</v>
      </c>
      <c r="B34" s="327">
        <v>181</v>
      </c>
      <c r="C34" s="327">
        <v>122</v>
      </c>
      <c r="D34" s="280">
        <f t="shared" si="9"/>
        <v>303</v>
      </c>
      <c r="E34" s="327">
        <f>examinésqualifiésssHS!E34</f>
        <v>96</v>
      </c>
      <c r="F34" s="327">
        <f>examinésqualifiésssHS!F34</f>
        <v>57</v>
      </c>
      <c r="G34" s="280">
        <f t="shared" si="10"/>
        <v>153</v>
      </c>
      <c r="H34" s="325">
        <f t="shared" si="4"/>
        <v>0.50495049504950495</v>
      </c>
      <c r="I34" s="327">
        <v>2</v>
      </c>
      <c r="J34" s="327">
        <v>7</v>
      </c>
      <c r="K34" s="280">
        <f t="shared" si="11"/>
        <v>9</v>
      </c>
      <c r="L34" s="327">
        <f>examinésqualifiésssHS!L34</f>
        <v>2</v>
      </c>
      <c r="M34" s="327">
        <f>examinésqualifiésssHS!M34</f>
        <v>2</v>
      </c>
      <c r="N34" s="280">
        <f t="shared" si="12"/>
        <v>4</v>
      </c>
      <c r="O34" s="338">
        <f t="shared" si="5"/>
        <v>0.44444444444444442</v>
      </c>
    </row>
    <row r="35" spans="1:15" ht="12" customHeight="1" x14ac:dyDescent="0.2">
      <c r="A35" s="539" t="s">
        <v>55</v>
      </c>
      <c r="B35" s="327">
        <v>135</v>
      </c>
      <c r="C35" s="327">
        <v>124</v>
      </c>
      <c r="D35" s="280">
        <f t="shared" si="9"/>
        <v>259</v>
      </c>
      <c r="E35" s="327">
        <f>examinésqualifiésssHS!E35</f>
        <v>47</v>
      </c>
      <c r="F35" s="327">
        <f>examinésqualifiésssHS!F35</f>
        <v>35</v>
      </c>
      <c r="G35" s="280">
        <f t="shared" si="10"/>
        <v>82</v>
      </c>
      <c r="H35" s="325">
        <f t="shared" si="4"/>
        <v>0.31660231660231658</v>
      </c>
      <c r="I35" s="327"/>
      <c r="J35" s="327">
        <v>7</v>
      </c>
      <c r="K35" s="280">
        <f t="shared" si="11"/>
        <v>7</v>
      </c>
      <c r="L35" s="327">
        <f>examinésqualifiésssHS!L35</f>
        <v>0</v>
      </c>
      <c r="M35" s="327">
        <f>examinésqualifiésssHS!M35</f>
        <v>2</v>
      </c>
      <c r="N35" s="280">
        <f t="shared" si="12"/>
        <v>2</v>
      </c>
      <c r="O35" s="338">
        <f t="shared" si="5"/>
        <v>0.2857142857142857</v>
      </c>
    </row>
    <row r="36" spans="1:15" ht="12" customHeight="1" x14ac:dyDescent="0.2">
      <c r="A36" s="539" t="s">
        <v>56</v>
      </c>
      <c r="B36" s="327">
        <v>58</v>
      </c>
      <c r="C36" s="327">
        <v>89</v>
      </c>
      <c r="D36" s="280">
        <f t="shared" si="9"/>
        <v>147</v>
      </c>
      <c r="E36" s="327">
        <f>examinésqualifiésssHS!E36</f>
        <v>39</v>
      </c>
      <c r="F36" s="327">
        <f>examinésqualifiésssHS!F36</f>
        <v>61</v>
      </c>
      <c r="G36" s="280">
        <f t="shared" si="10"/>
        <v>100</v>
      </c>
      <c r="H36" s="325">
        <f t="shared" si="4"/>
        <v>0.68027210884353739</v>
      </c>
      <c r="I36" s="327">
        <v>3</v>
      </c>
      <c r="J36" s="327">
        <v>3</v>
      </c>
      <c r="K36" s="280">
        <f t="shared" si="11"/>
        <v>6</v>
      </c>
      <c r="L36" s="327">
        <f>examinésqualifiésssHS!L36</f>
        <v>1</v>
      </c>
      <c r="M36" s="327">
        <f>examinésqualifiésssHS!M36</f>
        <v>2</v>
      </c>
      <c r="N36" s="280">
        <f t="shared" si="12"/>
        <v>3</v>
      </c>
      <c r="O36" s="338">
        <f t="shared" si="5"/>
        <v>0.5</v>
      </c>
    </row>
    <row r="37" spans="1:15" ht="12" customHeight="1" x14ac:dyDescent="0.2">
      <c r="A37" s="539" t="s">
        <v>57</v>
      </c>
      <c r="B37" s="327">
        <v>9</v>
      </c>
      <c r="C37" s="327">
        <v>10</v>
      </c>
      <c r="D37" s="280">
        <f t="shared" si="9"/>
        <v>19</v>
      </c>
      <c r="E37" s="327">
        <f>examinésqualifiésssHS!E37</f>
        <v>7</v>
      </c>
      <c r="F37" s="327">
        <f>examinésqualifiésssHS!F37</f>
        <v>5</v>
      </c>
      <c r="G37" s="280">
        <f t="shared" si="10"/>
        <v>12</v>
      </c>
      <c r="H37" s="325">
        <f t="shared" si="4"/>
        <v>0.63157894736842102</v>
      </c>
      <c r="I37" s="327"/>
      <c r="J37" s="327"/>
      <c r="K37" s="280">
        <f t="shared" si="11"/>
        <v>0</v>
      </c>
      <c r="L37" s="327">
        <f>examinésqualifiésssHS!L37</f>
        <v>0</v>
      </c>
      <c r="M37" s="327">
        <f>examinésqualifiésssHS!M37</f>
        <v>0</v>
      </c>
      <c r="N37" s="280">
        <f t="shared" si="12"/>
        <v>0</v>
      </c>
      <c r="O37" s="338" t="str">
        <f t="shared" si="5"/>
        <v/>
      </c>
    </row>
    <row r="38" spans="1:15" ht="12" customHeight="1" x14ac:dyDescent="0.2">
      <c r="A38" s="539" t="s">
        <v>58</v>
      </c>
      <c r="B38" s="327">
        <v>65</v>
      </c>
      <c r="C38" s="327">
        <v>85</v>
      </c>
      <c r="D38" s="280">
        <f t="shared" si="9"/>
        <v>150</v>
      </c>
      <c r="E38" s="327">
        <f>examinésqualifiésssHS!E38</f>
        <v>37</v>
      </c>
      <c r="F38" s="327">
        <f>examinésqualifiésssHS!F38</f>
        <v>48</v>
      </c>
      <c r="G38" s="280">
        <f t="shared" si="10"/>
        <v>85</v>
      </c>
      <c r="H38" s="325">
        <f t="shared" si="4"/>
        <v>0.56666666666666665</v>
      </c>
      <c r="I38" s="327"/>
      <c r="J38" s="327">
        <v>4</v>
      </c>
      <c r="K38" s="280">
        <f t="shared" si="11"/>
        <v>4</v>
      </c>
      <c r="L38" s="327">
        <f>examinésqualifiésssHS!L38</f>
        <v>0</v>
      </c>
      <c r="M38" s="327">
        <f>examinésqualifiésssHS!M38</f>
        <v>4</v>
      </c>
      <c r="N38" s="280">
        <f t="shared" si="12"/>
        <v>4</v>
      </c>
      <c r="O38" s="338">
        <f t="shared" si="5"/>
        <v>1</v>
      </c>
    </row>
    <row r="39" spans="1:15" ht="12" customHeight="1" x14ac:dyDescent="0.2">
      <c r="A39" s="540">
        <v>76</v>
      </c>
      <c r="B39" s="331">
        <v>7</v>
      </c>
      <c r="C39" s="331">
        <v>8</v>
      </c>
      <c r="D39" s="280">
        <f t="shared" si="9"/>
        <v>15</v>
      </c>
      <c r="E39" s="331">
        <f>examinésqualifiésssHS!E39</f>
        <v>3</v>
      </c>
      <c r="F39" s="331">
        <f>examinésqualifiésssHS!F39</f>
        <v>5</v>
      </c>
      <c r="G39" s="280">
        <f t="shared" si="10"/>
        <v>8</v>
      </c>
      <c r="H39" s="325">
        <f t="shared" si="4"/>
        <v>0.53333333333333333</v>
      </c>
      <c r="I39" s="331"/>
      <c r="J39" s="331">
        <v>2</v>
      </c>
      <c r="K39" s="280">
        <f t="shared" si="11"/>
        <v>2</v>
      </c>
      <c r="L39" s="331">
        <f>examinésqualifiésssHS!L39</f>
        <v>0</v>
      </c>
      <c r="M39" s="331">
        <f>examinésqualifiésssHS!M39</f>
        <v>2</v>
      </c>
      <c r="N39" s="280">
        <f t="shared" si="12"/>
        <v>2</v>
      </c>
      <c r="O39" s="338">
        <f t="shared" si="5"/>
        <v>1</v>
      </c>
    </row>
    <row r="40" spans="1:15" ht="12" customHeight="1" x14ac:dyDescent="0.2">
      <c r="A40" s="540" t="s">
        <v>59</v>
      </c>
      <c r="B40" s="331">
        <v>2</v>
      </c>
      <c r="C40" s="331">
        <v>6</v>
      </c>
      <c r="D40" s="281">
        <f t="shared" si="9"/>
        <v>8</v>
      </c>
      <c r="E40" s="331">
        <f>examinésqualifiésssHS!E40</f>
        <v>1</v>
      </c>
      <c r="F40" s="331">
        <f>examinésqualifiésssHS!F40</f>
        <v>2</v>
      </c>
      <c r="G40" s="281">
        <f t="shared" si="10"/>
        <v>3</v>
      </c>
      <c r="H40" s="325">
        <f t="shared" si="4"/>
        <v>0.375</v>
      </c>
      <c r="I40" s="331">
        <v>1</v>
      </c>
      <c r="J40" s="331">
        <v>1</v>
      </c>
      <c r="K40" s="281">
        <f t="shared" si="11"/>
        <v>2</v>
      </c>
      <c r="L40" s="331">
        <f>examinésqualifiésssHS!L40</f>
        <v>1</v>
      </c>
      <c r="M40" s="331">
        <f>examinésqualifiésssHS!M40</f>
        <v>0</v>
      </c>
      <c r="N40" s="281">
        <f t="shared" si="12"/>
        <v>1</v>
      </c>
      <c r="O40" s="338">
        <f t="shared" si="5"/>
        <v>0.5</v>
      </c>
    </row>
    <row r="41" spans="1:15" ht="12" customHeight="1" x14ac:dyDescent="0.2">
      <c r="A41" s="541" t="s">
        <v>122</v>
      </c>
      <c r="B41" s="282">
        <f t="shared" ref="B41:C41" si="13">SUM(B16:B40)</f>
        <v>2755</v>
      </c>
      <c r="C41" s="282">
        <f t="shared" si="13"/>
        <v>2259</v>
      </c>
      <c r="D41" s="282">
        <f>SUM(D16:D40)</f>
        <v>5014</v>
      </c>
      <c r="E41" s="282">
        <f>examinésqualifiésssHS!E41</f>
        <v>1687</v>
      </c>
      <c r="F41" s="282">
        <f>examinésqualifiésssHS!F41</f>
        <v>1258</v>
      </c>
      <c r="G41" s="282">
        <f>SUM(G16:G40)</f>
        <v>2945</v>
      </c>
      <c r="H41" s="968">
        <f t="shared" si="4"/>
        <v>0.58735540486637416</v>
      </c>
      <c r="I41" s="282">
        <f>SUM(I16:I40)</f>
        <v>56</v>
      </c>
      <c r="J41" s="282">
        <f>SUM(J16:J40)</f>
        <v>140</v>
      </c>
      <c r="K41" s="282">
        <f>SUM(K16:K40)</f>
        <v>196</v>
      </c>
      <c r="L41" s="282">
        <f>SUM(L16:L40)</f>
        <v>37</v>
      </c>
      <c r="M41" s="282">
        <f>SUM(M16:M40)</f>
        <v>67</v>
      </c>
      <c r="N41" s="282">
        <f t="shared" ref="N41" si="14">SUM(N16:N40)</f>
        <v>104</v>
      </c>
      <c r="O41" s="862">
        <f t="shared" si="5"/>
        <v>0.53061224489795922</v>
      </c>
    </row>
    <row r="42" spans="1:15" ht="12" customHeight="1" x14ac:dyDescent="0.2">
      <c r="A42" s="538" t="s">
        <v>61</v>
      </c>
      <c r="B42" s="324">
        <v>45</v>
      </c>
      <c r="C42" s="324">
        <v>181</v>
      </c>
      <c r="D42" s="279">
        <f t="shared" ref="D42:D64" si="15">SUM(B42:C42)</f>
        <v>226</v>
      </c>
      <c r="E42" s="324">
        <f>examinésqualifiésssHS!E42</f>
        <v>31</v>
      </c>
      <c r="F42" s="324">
        <f>examinésqualifiésssHS!F42</f>
        <v>144</v>
      </c>
      <c r="G42" s="279">
        <f t="shared" ref="G42:G64" si="16">SUM(E42:F42)</f>
        <v>175</v>
      </c>
      <c r="H42" s="325">
        <f t="shared" si="4"/>
        <v>0.77433628318584069</v>
      </c>
      <c r="I42" s="324">
        <v>6</v>
      </c>
      <c r="J42" s="324">
        <v>18</v>
      </c>
      <c r="K42" s="279">
        <f t="shared" ref="K42:K64" si="17">SUM(I42:J42)</f>
        <v>24</v>
      </c>
      <c r="L42" s="324">
        <f>examinésqualifiésssHS!L42</f>
        <v>4</v>
      </c>
      <c r="M42" s="324">
        <f>examinésqualifiésssHS!M42</f>
        <v>16</v>
      </c>
      <c r="N42" s="279">
        <f t="shared" ref="N42:N64" si="18">SUM(L42:M42)</f>
        <v>20</v>
      </c>
      <c r="O42" s="970">
        <f t="shared" si="5"/>
        <v>0.83333333333333337</v>
      </c>
    </row>
    <row r="43" spans="1:15" ht="12" customHeight="1" x14ac:dyDescent="0.2">
      <c r="A43" s="539" t="s">
        <v>62</v>
      </c>
      <c r="B43" s="327">
        <v>107</v>
      </c>
      <c r="C43" s="327">
        <v>272</v>
      </c>
      <c r="D43" s="280">
        <f t="shared" si="15"/>
        <v>379</v>
      </c>
      <c r="E43" s="327">
        <f>examinésqualifiésssHS!E43</f>
        <v>66</v>
      </c>
      <c r="F43" s="327">
        <f>examinésqualifiésssHS!F43</f>
        <v>179</v>
      </c>
      <c r="G43" s="280">
        <f t="shared" si="16"/>
        <v>245</v>
      </c>
      <c r="H43" s="325">
        <f t="shared" si="4"/>
        <v>0.64643799472295516</v>
      </c>
      <c r="I43" s="327">
        <v>9</v>
      </c>
      <c r="J43" s="327">
        <v>40</v>
      </c>
      <c r="K43" s="280">
        <f t="shared" si="17"/>
        <v>49</v>
      </c>
      <c r="L43" s="327">
        <f>examinésqualifiésssHS!L43</f>
        <v>5</v>
      </c>
      <c r="M43" s="327">
        <f>examinésqualifiésssHS!M43</f>
        <v>33</v>
      </c>
      <c r="N43" s="280">
        <f t="shared" si="18"/>
        <v>38</v>
      </c>
      <c r="O43" s="338">
        <f t="shared" si="5"/>
        <v>0.77551020408163263</v>
      </c>
    </row>
    <row r="44" spans="1:15" ht="12" customHeight="1" x14ac:dyDescent="0.2">
      <c r="A44" s="539" t="s">
        <v>63</v>
      </c>
      <c r="B44" s="327">
        <v>180</v>
      </c>
      <c r="C44" s="327">
        <v>439</v>
      </c>
      <c r="D44" s="280">
        <f t="shared" si="15"/>
        <v>619</v>
      </c>
      <c r="E44" s="327">
        <f>examinésqualifiésssHS!E44</f>
        <v>117</v>
      </c>
      <c r="F44" s="327">
        <f>examinésqualifiésssHS!F44</f>
        <v>285</v>
      </c>
      <c r="G44" s="280">
        <f t="shared" si="16"/>
        <v>402</v>
      </c>
      <c r="H44" s="325">
        <f t="shared" si="4"/>
        <v>0.64943457189014542</v>
      </c>
      <c r="I44" s="327">
        <v>10</v>
      </c>
      <c r="J44" s="327">
        <v>35</v>
      </c>
      <c r="K44" s="280">
        <f t="shared" si="17"/>
        <v>45</v>
      </c>
      <c r="L44" s="327">
        <f>examinésqualifiésssHS!L44</f>
        <v>9</v>
      </c>
      <c r="M44" s="327">
        <f>examinésqualifiésssHS!M44</f>
        <v>25</v>
      </c>
      <c r="N44" s="280">
        <f t="shared" si="18"/>
        <v>34</v>
      </c>
      <c r="O44" s="338">
        <f t="shared" si="5"/>
        <v>0.75555555555555554</v>
      </c>
    </row>
    <row r="45" spans="1:15" ht="12" customHeight="1" x14ac:dyDescent="0.2">
      <c r="A45" s="539" t="s">
        <v>64</v>
      </c>
      <c r="B45" s="327">
        <v>64</v>
      </c>
      <c r="C45" s="327">
        <v>192</v>
      </c>
      <c r="D45" s="280">
        <f t="shared" si="15"/>
        <v>256</v>
      </c>
      <c r="E45" s="327">
        <f>examinésqualifiésssHS!E45</f>
        <v>46</v>
      </c>
      <c r="F45" s="327">
        <f>examinésqualifiésssHS!F45</f>
        <v>152</v>
      </c>
      <c r="G45" s="280">
        <f t="shared" si="16"/>
        <v>198</v>
      </c>
      <c r="H45" s="325">
        <f t="shared" si="4"/>
        <v>0.7734375</v>
      </c>
      <c r="I45" s="327">
        <v>2</v>
      </c>
      <c r="J45" s="327">
        <v>17</v>
      </c>
      <c r="K45" s="280">
        <f t="shared" si="17"/>
        <v>19</v>
      </c>
      <c r="L45" s="327">
        <f>examinésqualifiésssHS!L45</f>
        <v>2</v>
      </c>
      <c r="M45" s="327">
        <f>examinésqualifiésssHS!M45</f>
        <v>15</v>
      </c>
      <c r="N45" s="280">
        <f t="shared" si="18"/>
        <v>17</v>
      </c>
      <c r="O45" s="338">
        <f t="shared" si="5"/>
        <v>0.89473684210526316</v>
      </c>
    </row>
    <row r="46" spans="1:15" ht="12" customHeight="1" x14ac:dyDescent="0.2">
      <c r="A46" s="539" t="s">
        <v>65</v>
      </c>
      <c r="B46" s="327">
        <v>30</v>
      </c>
      <c r="C46" s="327">
        <v>56</v>
      </c>
      <c r="D46" s="280">
        <f t="shared" si="15"/>
        <v>86</v>
      </c>
      <c r="E46" s="327">
        <f>examinésqualifiésssHS!E46</f>
        <v>24</v>
      </c>
      <c r="F46" s="327">
        <f>examinésqualifiésssHS!F46</f>
        <v>47</v>
      </c>
      <c r="G46" s="280">
        <f t="shared" si="16"/>
        <v>71</v>
      </c>
      <c r="H46" s="325">
        <f t="shared" si="4"/>
        <v>0.82558139534883723</v>
      </c>
      <c r="I46" s="327">
        <v>1</v>
      </c>
      <c r="J46" s="327">
        <v>12</v>
      </c>
      <c r="K46" s="280">
        <f t="shared" si="17"/>
        <v>13</v>
      </c>
      <c r="L46" s="327">
        <f>examinésqualifiésssHS!L46</f>
        <v>0</v>
      </c>
      <c r="M46" s="327">
        <f>examinésqualifiésssHS!M46</f>
        <v>6</v>
      </c>
      <c r="N46" s="280">
        <f t="shared" si="18"/>
        <v>6</v>
      </c>
      <c r="O46" s="338">
        <f t="shared" si="5"/>
        <v>0.46153846153846156</v>
      </c>
    </row>
    <row r="47" spans="1:15" ht="12" customHeight="1" x14ac:dyDescent="0.2">
      <c r="A47" s="539" t="s">
        <v>66</v>
      </c>
      <c r="B47" s="327">
        <v>30</v>
      </c>
      <c r="C47" s="327">
        <v>102</v>
      </c>
      <c r="D47" s="280">
        <f t="shared" si="15"/>
        <v>132</v>
      </c>
      <c r="E47" s="327">
        <f>examinésqualifiésssHS!E47</f>
        <v>15</v>
      </c>
      <c r="F47" s="327">
        <f>examinésqualifiésssHS!F47</f>
        <v>72</v>
      </c>
      <c r="G47" s="280">
        <f t="shared" si="16"/>
        <v>87</v>
      </c>
      <c r="H47" s="325">
        <f t="shared" si="4"/>
        <v>0.65909090909090906</v>
      </c>
      <c r="I47" s="327">
        <v>1</v>
      </c>
      <c r="J47" s="327">
        <v>6</v>
      </c>
      <c r="K47" s="280">
        <f t="shared" si="17"/>
        <v>7</v>
      </c>
      <c r="L47" s="327">
        <f>examinésqualifiésssHS!L47</f>
        <v>0</v>
      </c>
      <c r="M47" s="327">
        <f>examinésqualifiésssHS!M47</f>
        <v>3</v>
      </c>
      <c r="N47" s="280">
        <f t="shared" si="18"/>
        <v>3</v>
      </c>
      <c r="O47" s="338">
        <f t="shared" si="5"/>
        <v>0.42857142857142855</v>
      </c>
    </row>
    <row r="48" spans="1:15" ht="12" customHeight="1" x14ac:dyDescent="0.2">
      <c r="A48" s="539" t="s">
        <v>67</v>
      </c>
      <c r="B48" s="327">
        <v>82</v>
      </c>
      <c r="C48" s="327">
        <v>114</v>
      </c>
      <c r="D48" s="280">
        <f t="shared" si="15"/>
        <v>196</v>
      </c>
      <c r="E48" s="327">
        <f>examinésqualifiésssHS!E48</f>
        <v>54</v>
      </c>
      <c r="F48" s="327">
        <f>examinésqualifiésssHS!F48</f>
        <v>84</v>
      </c>
      <c r="G48" s="280">
        <f t="shared" si="16"/>
        <v>138</v>
      </c>
      <c r="H48" s="325">
        <f t="shared" si="4"/>
        <v>0.70408163265306123</v>
      </c>
      <c r="I48" s="327">
        <v>2</v>
      </c>
      <c r="J48" s="327">
        <v>5</v>
      </c>
      <c r="K48" s="280">
        <f t="shared" si="17"/>
        <v>7</v>
      </c>
      <c r="L48" s="327">
        <f>examinésqualifiésssHS!L48</f>
        <v>2</v>
      </c>
      <c r="M48" s="327">
        <f>examinésqualifiésssHS!M48</f>
        <v>4</v>
      </c>
      <c r="N48" s="280">
        <f t="shared" si="18"/>
        <v>6</v>
      </c>
      <c r="O48" s="338">
        <f t="shared" si="5"/>
        <v>0.8571428571428571</v>
      </c>
    </row>
    <row r="49" spans="1:15" ht="12" customHeight="1" x14ac:dyDescent="0.2">
      <c r="A49" s="539" t="s">
        <v>68</v>
      </c>
      <c r="B49" s="327">
        <v>76</v>
      </c>
      <c r="C49" s="327">
        <v>92</v>
      </c>
      <c r="D49" s="280">
        <f t="shared" si="15"/>
        <v>168</v>
      </c>
      <c r="E49" s="327">
        <f>examinésqualifiésssHS!E49</f>
        <v>41</v>
      </c>
      <c r="F49" s="327">
        <f>examinésqualifiésssHS!F49</f>
        <v>68</v>
      </c>
      <c r="G49" s="280">
        <f t="shared" si="16"/>
        <v>109</v>
      </c>
      <c r="H49" s="325">
        <f t="shared" si="4"/>
        <v>0.64880952380952384</v>
      </c>
      <c r="I49" s="327">
        <v>3</v>
      </c>
      <c r="J49" s="327">
        <v>7</v>
      </c>
      <c r="K49" s="280">
        <f t="shared" si="17"/>
        <v>10</v>
      </c>
      <c r="L49" s="327">
        <f>examinésqualifiésssHS!L49</f>
        <v>3</v>
      </c>
      <c r="M49" s="327">
        <f>examinésqualifiésssHS!M49</f>
        <v>3</v>
      </c>
      <c r="N49" s="280">
        <f t="shared" si="18"/>
        <v>6</v>
      </c>
      <c r="O49" s="338">
        <f t="shared" si="5"/>
        <v>0.6</v>
      </c>
    </row>
    <row r="50" spans="1:15" ht="12" customHeight="1" x14ac:dyDescent="0.2">
      <c r="A50" s="539" t="s">
        <v>69</v>
      </c>
      <c r="B50" s="327">
        <v>80</v>
      </c>
      <c r="C50" s="327">
        <v>128</v>
      </c>
      <c r="D50" s="280">
        <f t="shared" si="15"/>
        <v>208</v>
      </c>
      <c r="E50" s="327">
        <f>examinésqualifiésssHS!E50</f>
        <v>40</v>
      </c>
      <c r="F50" s="327">
        <f>examinésqualifiésssHS!F50</f>
        <v>71</v>
      </c>
      <c r="G50" s="280">
        <f t="shared" si="16"/>
        <v>111</v>
      </c>
      <c r="H50" s="325">
        <f t="shared" si="4"/>
        <v>0.53365384615384615</v>
      </c>
      <c r="I50" s="327">
        <v>3</v>
      </c>
      <c r="J50" s="327">
        <v>7</v>
      </c>
      <c r="K50" s="280">
        <f t="shared" si="17"/>
        <v>10</v>
      </c>
      <c r="L50" s="327">
        <f>examinésqualifiésssHS!L50</f>
        <v>3</v>
      </c>
      <c r="M50" s="327">
        <f>examinésqualifiésssHS!M50</f>
        <v>7</v>
      </c>
      <c r="N50" s="280">
        <f t="shared" si="18"/>
        <v>10</v>
      </c>
      <c r="O50" s="338">
        <f t="shared" si="5"/>
        <v>1</v>
      </c>
    </row>
    <row r="51" spans="1:15" ht="12" customHeight="1" x14ac:dyDescent="0.2">
      <c r="A51" s="539" t="s">
        <v>70</v>
      </c>
      <c r="B51" s="327">
        <v>25</v>
      </c>
      <c r="C51" s="327">
        <v>57</v>
      </c>
      <c r="D51" s="280">
        <f t="shared" si="15"/>
        <v>82</v>
      </c>
      <c r="E51" s="327">
        <f>examinésqualifiésssHS!E51</f>
        <v>21</v>
      </c>
      <c r="F51" s="327">
        <f>examinésqualifiésssHS!F51</f>
        <v>48</v>
      </c>
      <c r="G51" s="280">
        <f t="shared" si="16"/>
        <v>69</v>
      </c>
      <c r="H51" s="325">
        <f t="shared" si="4"/>
        <v>0.84146341463414631</v>
      </c>
      <c r="I51" s="327">
        <v>1</v>
      </c>
      <c r="J51" s="327">
        <v>3</v>
      </c>
      <c r="K51" s="280">
        <f t="shared" si="17"/>
        <v>4</v>
      </c>
      <c r="L51" s="327">
        <f>examinésqualifiésssHS!L51</f>
        <v>0</v>
      </c>
      <c r="M51" s="327">
        <f>examinésqualifiésssHS!M51</f>
        <v>3</v>
      </c>
      <c r="N51" s="280">
        <f t="shared" si="18"/>
        <v>3</v>
      </c>
      <c r="O51" s="338">
        <f t="shared" si="5"/>
        <v>0.75</v>
      </c>
    </row>
    <row r="52" spans="1:15" ht="12" customHeight="1" x14ac:dyDescent="0.2">
      <c r="A52" s="539" t="s">
        <v>71</v>
      </c>
      <c r="B52" s="327">
        <v>66</v>
      </c>
      <c r="C52" s="327">
        <v>61</v>
      </c>
      <c r="D52" s="280">
        <f t="shared" si="15"/>
        <v>127</v>
      </c>
      <c r="E52" s="327">
        <f>examinésqualifiésssHS!E52</f>
        <v>55</v>
      </c>
      <c r="F52" s="327">
        <f>examinésqualifiésssHS!F52</f>
        <v>54</v>
      </c>
      <c r="G52" s="280">
        <f t="shared" si="16"/>
        <v>109</v>
      </c>
      <c r="H52" s="325">
        <f t="shared" si="4"/>
        <v>0.8582677165354331</v>
      </c>
      <c r="I52" s="327">
        <v>4</v>
      </c>
      <c r="J52" s="327">
        <v>1</v>
      </c>
      <c r="K52" s="280">
        <f t="shared" si="17"/>
        <v>5</v>
      </c>
      <c r="L52" s="327">
        <f>examinésqualifiésssHS!L52</f>
        <v>2</v>
      </c>
      <c r="M52" s="327">
        <f>examinésqualifiésssHS!M52</f>
        <v>1</v>
      </c>
      <c r="N52" s="280">
        <f t="shared" si="18"/>
        <v>3</v>
      </c>
      <c r="O52" s="338">
        <f t="shared" si="5"/>
        <v>0.6</v>
      </c>
    </row>
    <row r="53" spans="1:15" ht="12" customHeight="1" x14ac:dyDescent="0.2">
      <c r="A53" s="539" t="s">
        <v>72</v>
      </c>
      <c r="B53" s="327">
        <v>69</v>
      </c>
      <c r="C53" s="327">
        <v>85</v>
      </c>
      <c r="D53" s="280">
        <f t="shared" si="15"/>
        <v>154</v>
      </c>
      <c r="E53" s="327">
        <f>examinésqualifiésssHS!E53</f>
        <v>58</v>
      </c>
      <c r="F53" s="327">
        <f>examinésqualifiésssHS!F53</f>
        <v>67</v>
      </c>
      <c r="G53" s="280">
        <f t="shared" si="16"/>
        <v>125</v>
      </c>
      <c r="H53" s="325">
        <f t="shared" si="4"/>
        <v>0.81168831168831168</v>
      </c>
      <c r="I53" s="327">
        <v>4</v>
      </c>
      <c r="J53" s="327"/>
      <c r="K53" s="280">
        <f t="shared" si="17"/>
        <v>4</v>
      </c>
      <c r="L53" s="327">
        <f>examinésqualifiésssHS!L53</f>
        <v>2</v>
      </c>
      <c r="M53" s="327">
        <f>examinésqualifiésssHS!M53</f>
        <v>0</v>
      </c>
      <c r="N53" s="280">
        <f t="shared" si="18"/>
        <v>2</v>
      </c>
      <c r="O53" s="338">
        <f t="shared" si="5"/>
        <v>0.5</v>
      </c>
    </row>
    <row r="54" spans="1:15" ht="12" customHeight="1" x14ac:dyDescent="0.2">
      <c r="A54" s="539" t="s">
        <v>73</v>
      </c>
      <c r="B54" s="327">
        <v>33</v>
      </c>
      <c r="C54" s="327">
        <v>54</v>
      </c>
      <c r="D54" s="280">
        <f t="shared" si="15"/>
        <v>87</v>
      </c>
      <c r="E54" s="327">
        <f>examinésqualifiésssHS!E54</f>
        <v>23</v>
      </c>
      <c r="F54" s="327">
        <f>examinésqualifiésssHS!F54</f>
        <v>47</v>
      </c>
      <c r="G54" s="280">
        <f t="shared" si="16"/>
        <v>70</v>
      </c>
      <c r="H54" s="325">
        <f t="shared" si="4"/>
        <v>0.8045977011494253</v>
      </c>
      <c r="I54" s="327">
        <v>2</v>
      </c>
      <c r="J54" s="327">
        <v>2</v>
      </c>
      <c r="K54" s="280">
        <f t="shared" si="17"/>
        <v>4</v>
      </c>
      <c r="L54" s="327">
        <f>examinésqualifiésssHS!L54</f>
        <v>2</v>
      </c>
      <c r="M54" s="327">
        <f>examinésqualifiésssHS!M54</f>
        <v>1</v>
      </c>
      <c r="N54" s="280">
        <f t="shared" si="18"/>
        <v>3</v>
      </c>
      <c r="O54" s="338">
        <f t="shared" si="5"/>
        <v>0.75</v>
      </c>
    </row>
    <row r="55" spans="1:15" ht="12" customHeight="1" x14ac:dyDescent="0.2">
      <c r="A55" s="539" t="s">
        <v>74</v>
      </c>
      <c r="B55" s="327">
        <v>111</v>
      </c>
      <c r="C55" s="327">
        <v>338</v>
      </c>
      <c r="D55" s="280">
        <f t="shared" si="15"/>
        <v>449</v>
      </c>
      <c r="E55" s="327">
        <f>examinésqualifiésssHS!E55</f>
        <v>78</v>
      </c>
      <c r="F55" s="327">
        <f>examinésqualifiésssHS!F55</f>
        <v>245</v>
      </c>
      <c r="G55" s="280">
        <f t="shared" si="16"/>
        <v>323</v>
      </c>
      <c r="H55" s="325">
        <f t="shared" si="4"/>
        <v>0.71937639198218262</v>
      </c>
      <c r="I55" s="327">
        <v>8</v>
      </c>
      <c r="J55" s="327">
        <v>29</v>
      </c>
      <c r="K55" s="280">
        <f t="shared" si="17"/>
        <v>37</v>
      </c>
      <c r="L55" s="327">
        <f>examinésqualifiésssHS!L55</f>
        <v>6</v>
      </c>
      <c r="M55" s="327">
        <f>examinésqualifiésssHS!M55</f>
        <v>21</v>
      </c>
      <c r="N55" s="280">
        <f t="shared" si="18"/>
        <v>27</v>
      </c>
      <c r="O55" s="338">
        <f t="shared" si="5"/>
        <v>0.72972972972972971</v>
      </c>
    </row>
    <row r="56" spans="1:15" ht="12" customHeight="1" x14ac:dyDescent="0.2">
      <c r="A56" s="539" t="s">
        <v>75</v>
      </c>
      <c r="B56" s="327">
        <v>136</v>
      </c>
      <c r="C56" s="327">
        <v>298</v>
      </c>
      <c r="D56" s="280">
        <f t="shared" si="15"/>
        <v>434</v>
      </c>
      <c r="E56" s="327">
        <f>examinésqualifiésssHS!E56</f>
        <v>76</v>
      </c>
      <c r="F56" s="327">
        <f>examinésqualifiésssHS!F56</f>
        <v>202</v>
      </c>
      <c r="G56" s="280">
        <f t="shared" si="16"/>
        <v>278</v>
      </c>
      <c r="H56" s="325">
        <f t="shared" si="4"/>
        <v>0.64055299539170507</v>
      </c>
      <c r="I56" s="327">
        <v>3</v>
      </c>
      <c r="J56" s="327">
        <v>34</v>
      </c>
      <c r="K56" s="280">
        <f t="shared" si="17"/>
        <v>37</v>
      </c>
      <c r="L56" s="327">
        <f>examinésqualifiésssHS!L56</f>
        <v>2</v>
      </c>
      <c r="M56" s="327">
        <f>examinésqualifiésssHS!M56</f>
        <v>30</v>
      </c>
      <c r="N56" s="280">
        <f t="shared" si="18"/>
        <v>32</v>
      </c>
      <c r="O56" s="338">
        <f t="shared" si="5"/>
        <v>0.86486486486486491</v>
      </c>
    </row>
    <row r="57" spans="1:15" ht="12" customHeight="1" x14ac:dyDescent="0.2">
      <c r="A57" s="539" t="s">
        <v>76</v>
      </c>
      <c r="B57" s="327">
        <v>75</v>
      </c>
      <c r="C57" s="327">
        <v>138</v>
      </c>
      <c r="D57" s="280">
        <f t="shared" si="15"/>
        <v>213</v>
      </c>
      <c r="E57" s="327">
        <f>examinésqualifiésssHS!E57</f>
        <v>48</v>
      </c>
      <c r="F57" s="327">
        <f>examinésqualifiésssHS!F57</f>
        <v>93</v>
      </c>
      <c r="G57" s="280">
        <f t="shared" si="16"/>
        <v>141</v>
      </c>
      <c r="H57" s="325">
        <f t="shared" si="4"/>
        <v>0.6619718309859155</v>
      </c>
      <c r="I57" s="327">
        <v>4</v>
      </c>
      <c r="J57" s="327">
        <v>14</v>
      </c>
      <c r="K57" s="280">
        <f t="shared" si="17"/>
        <v>18</v>
      </c>
      <c r="L57" s="327">
        <f>examinésqualifiésssHS!L57</f>
        <v>3</v>
      </c>
      <c r="M57" s="327">
        <f>examinésqualifiésssHS!M57</f>
        <v>6</v>
      </c>
      <c r="N57" s="280">
        <f t="shared" si="18"/>
        <v>9</v>
      </c>
      <c r="O57" s="338">
        <f t="shared" si="5"/>
        <v>0.5</v>
      </c>
    </row>
    <row r="58" spans="1:15" ht="12" customHeight="1" x14ac:dyDescent="0.2">
      <c r="A58" s="539" t="s">
        <v>77</v>
      </c>
      <c r="B58" s="327">
        <v>65</v>
      </c>
      <c r="C58" s="327">
        <v>223</v>
      </c>
      <c r="D58" s="280">
        <f t="shared" si="15"/>
        <v>288</v>
      </c>
      <c r="E58" s="327">
        <f>examinésqualifiésssHS!E58</f>
        <v>37</v>
      </c>
      <c r="F58" s="327">
        <f>examinésqualifiésssHS!F58</f>
        <v>113</v>
      </c>
      <c r="G58" s="280">
        <f t="shared" si="16"/>
        <v>150</v>
      </c>
      <c r="H58" s="325">
        <f t="shared" si="4"/>
        <v>0.52083333333333337</v>
      </c>
      <c r="I58" s="327">
        <v>1</v>
      </c>
      <c r="J58" s="327">
        <v>25</v>
      </c>
      <c r="K58" s="280">
        <f t="shared" si="17"/>
        <v>26</v>
      </c>
      <c r="L58" s="327">
        <f>examinésqualifiésssHS!L58</f>
        <v>0</v>
      </c>
      <c r="M58" s="327">
        <f>examinésqualifiésssHS!M58</f>
        <v>15</v>
      </c>
      <c r="N58" s="280">
        <f t="shared" si="18"/>
        <v>15</v>
      </c>
      <c r="O58" s="338">
        <f t="shared" si="5"/>
        <v>0.57692307692307687</v>
      </c>
    </row>
    <row r="59" spans="1:15" ht="12" customHeight="1" x14ac:dyDescent="0.2">
      <c r="A59" s="539" t="s">
        <v>78</v>
      </c>
      <c r="B59" s="327">
        <v>204</v>
      </c>
      <c r="C59" s="327">
        <v>136</v>
      </c>
      <c r="D59" s="280">
        <f t="shared" si="15"/>
        <v>340</v>
      </c>
      <c r="E59" s="327">
        <f>examinésqualifiésssHS!E59</f>
        <v>132</v>
      </c>
      <c r="F59" s="327">
        <f>examinésqualifiésssHS!F59</f>
        <v>97</v>
      </c>
      <c r="G59" s="280">
        <f t="shared" si="16"/>
        <v>229</v>
      </c>
      <c r="H59" s="325">
        <f t="shared" si="4"/>
        <v>0.67352941176470593</v>
      </c>
      <c r="I59" s="327">
        <v>10</v>
      </c>
      <c r="J59" s="327">
        <v>22</v>
      </c>
      <c r="K59" s="280">
        <f t="shared" si="17"/>
        <v>32</v>
      </c>
      <c r="L59" s="327">
        <f>examinésqualifiésssHS!L59</f>
        <v>8</v>
      </c>
      <c r="M59" s="327">
        <f>examinésqualifiésssHS!M59</f>
        <v>16</v>
      </c>
      <c r="N59" s="280">
        <f t="shared" si="18"/>
        <v>24</v>
      </c>
      <c r="O59" s="338">
        <f t="shared" si="5"/>
        <v>0.75</v>
      </c>
    </row>
    <row r="60" spans="1:15" ht="12" customHeight="1" x14ac:dyDescent="0.2">
      <c r="A60" s="539" t="s">
        <v>79</v>
      </c>
      <c r="B60" s="327">
        <v>196</v>
      </c>
      <c r="C60" s="327">
        <v>126</v>
      </c>
      <c r="D60" s="280">
        <f t="shared" si="15"/>
        <v>322</v>
      </c>
      <c r="E60" s="327">
        <f>examinésqualifiésssHS!E60</f>
        <v>154</v>
      </c>
      <c r="F60" s="327">
        <f>examinésqualifiésssHS!F60</f>
        <v>98</v>
      </c>
      <c r="G60" s="280">
        <f t="shared" si="16"/>
        <v>252</v>
      </c>
      <c r="H60" s="325">
        <f t="shared" si="4"/>
        <v>0.78260869565217395</v>
      </c>
      <c r="I60" s="327">
        <v>9</v>
      </c>
      <c r="J60" s="327">
        <v>22</v>
      </c>
      <c r="K60" s="280">
        <f t="shared" si="17"/>
        <v>31</v>
      </c>
      <c r="L60" s="327">
        <f>examinésqualifiésssHS!L60</f>
        <v>6</v>
      </c>
      <c r="M60" s="327">
        <f>examinésqualifiésssHS!M60</f>
        <v>15</v>
      </c>
      <c r="N60" s="280">
        <f t="shared" si="18"/>
        <v>21</v>
      </c>
      <c r="O60" s="338">
        <f t="shared" si="5"/>
        <v>0.67741935483870963</v>
      </c>
    </row>
    <row r="61" spans="1:15" ht="12" customHeight="1" x14ac:dyDescent="0.2">
      <c r="A61" s="539" t="s">
        <v>80</v>
      </c>
      <c r="B61" s="327">
        <v>116</v>
      </c>
      <c r="C61" s="327">
        <v>65</v>
      </c>
      <c r="D61" s="280">
        <f t="shared" si="15"/>
        <v>181</v>
      </c>
      <c r="E61" s="327">
        <f>examinésqualifiésssHS!E61</f>
        <v>88</v>
      </c>
      <c r="F61" s="327">
        <f>examinésqualifiésssHS!F61</f>
        <v>47</v>
      </c>
      <c r="G61" s="280">
        <f t="shared" si="16"/>
        <v>135</v>
      </c>
      <c r="H61" s="325">
        <f t="shared" si="4"/>
        <v>0.7458563535911602</v>
      </c>
      <c r="I61" s="327">
        <v>5</v>
      </c>
      <c r="J61" s="327">
        <v>5</v>
      </c>
      <c r="K61" s="280">
        <f t="shared" si="17"/>
        <v>10</v>
      </c>
      <c r="L61" s="327">
        <f>examinésqualifiésssHS!L61</f>
        <v>5</v>
      </c>
      <c r="M61" s="327">
        <f>examinésqualifiésssHS!M61</f>
        <v>3</v>
      </c>
      <c r="N61" s="280">
        <f t="shared" si="18"/>
        <v>8</v>
      </c>
      <c r="O61" s="338">
        <f t="shared" si="5"/>
        <v>0.8</v>
      </c>
    </row>
    <row r="62" spans="1:15" ht="12" customHeight="1" x14ac:dyDescent="0.2">
      <c r="A62" s="539" t="s">
        <v>81</v>
      </c>
      <c r="B62" s="327">
        <v>155</v>
      </c>
      <c r="C62" s="327">
        <v>156</v>
      </c>
      <c r="D62" s="280">
        <f>SUM(B62:C62)</f>
        <v>311</v>
      </c>
      <c r="E62" s="327">
        <f>examinésqualifiésssHS!E62</f>
        <v>106</v>
      </c>
      <c r="F62" s="327">
        <f>examinésqualifiésssHS!F62</f>
        <v>112</v>
      </c>
      <c r="G62" s="280">
        <f t="shared" si="16"/>
        <v>218</v>
      </c>
      <c r="H62" s="325">
        <f t="shared" si="4"/>
        <v>0.70096463022508038</v>
      </c>
      <c r="I62" s="327">
        <v>4</v>
      </c>
      <c r="J62" s="327">
        <v>9</v>
      </c>
      <c r="K62" s="280">
        <f t="shared" si="17"/>
        <v>13</v>
      </c>
      <c r="L62" s="327">
        <f>examinésqualifiésssHS!L62</f>
        <v>4</v>
      </c>
      <c r="M62" s="327">
        <f>examinésqualifiésssHS!M62</f>
        <v>6</v>
      </c>
      <c r="N62" s="280">
        <f t="shared" si="18"/>
        <v>10</v>
      </c>
      <c r="O62" s="338">
        <f t="shared" si="5"/>
        <v>0.76923076923076927</v>
      </c>
    </row>
    <row r="63" spans="1:15" ht="12" customHeight="1" x14ac:dyDescent="0.2">
      <c r="A63" s="539" t="s">
        <v>82</v>
      </c>
      <c r="B63" s="327">
        <v>157</v>
      </c>
      <c r="C63" s="327">
        <v>118</v>
      </c>
      <c r="D63" s="280">
        <f t="shared" si="15"/>
        <v>275</v>
      </c>
      <c r="E63" s="327">
        <f>examinésqualifiésssHS!E63</f>
        <v>122</v>
      </c>
      <c r="F63" s="327">
        <f>examinésqualifiésssHS!F63</f>
        <v>98</v>
      </c>
      <c r="G63" s="280">
        <f t="shared" si="16"/>
        <v>220</v>
      </c>
      <c r="H63" s="325">
        <f t="shared" si="4"/>
        <v>0.8</v>
      </c>
      <c r="I63" s="327">
        <v>6</v>
      </c>
      <c r="J63" s="327">
        <v>7</v>
      </c>
      <c r="K63" s="280">
        <f t="shared" si="17"/>
        <v>13</v>
      </c>
      <c r="L63" s="327">
        <f>examinésqualifiésssHS!L63</f>
        <v>4</v>
      </c>
      <c r="M63" s="327">
        <f>examinésqualifiésssHS!M63</f>
        <v>2</v>
      </c>
      <c r="N63" s="280">
        <f t="shared" si="18"/>
        <v>6</v>
      </c>
      <c r="O63" s="338">
        <f t="shared" si="5"/>
        <v>0.46153846153846156</v>
      </c>
    </row>
    <row r="64" spans="1:15" ht="12" customHeight="1" x14ac:dyDescent="0.2">
      <c r="A64" s="540" t="s">
        <v>83</v>
      </c>
      <c r="B64" s="331">
        <v>96</v>
      </c>
      <c r="C64" s="331">
        <v>62</v>
      </c>
      <c r="D64" s="281">
        <f t="shared" si="15"/>
        <v>158</v>
      </c>
      <c r="E64" s="331">
        <f>examinésqualifiésssHS!E64</f>
        <v>63</v>
      </c>
      <c r="F64" s="331">
        <f>examinésqualifiésssHS!F64</f>
        <v>45</v>
      </c>
      <c r="G64" s="281">
        <f t="shared" si="16"/>
        <v>108</v>
      </c>
      <c r="H64" s="325">
        <f t="shared" si="4"/>
        <v>0.68354430379746833</v>
      </c>
      <c r="I64" s="331">
        <v>2</v>
      </c>
      <c r="J64" s="331">
        <v>7</v>
      </c>
      <c r="K64" s="281">
        <f t="shared" si="17"/>
        <v>9</v>
      </c>
      <c r="L64" s="331">
        <f>examinésqualifiésssHS!L64</f>
        <v>2</v>
      </c>
      <c r="M64" s="331">
        <f>examinésqualifiésssHS!M64</f>
        <v>2</v>
      </c>
      <c r="N64" s="281">
        <f t="shared" si="18"/>
        <v>4</v>
      </c>
      <c r="O64" s="338">
        <f t="shared" si="5"/>
        <v>0.44444444444444442</v>
      </c>
    </row>
    <row r="65" spans="1:15" ht="12" customHeight="1" x14ac:dyDescent="0.2">
      <c r="A65" s="541" t="s">
        <v>84</v>
      </c>
      <c r="B65" s="282">
        <f t="shared" ref="B65:C65" si="19">SUM(B42:B64)</f>
        <v>2198</v>
      </c>
      <c r="C65" s="282">
        <f t="shared" si="19"/>
        <v>3493</v>
      </c>
      <c r="D65" s="282">
        <f>SUM(D42:D64)</f>
        <v>5691</v>
      </c>
      <c r="E65" s="282">
        <f>examinésqualifiésssHS!E65</f>
        <v>1495</v>
      </c>
      <c r="F65" s="282">
        <f>examinésqualifiésssHS!F65</f>
        <v>2468</v>
      </c>
      <c r="G65" s="282">
        <f t="shared" ref="G65" si="20">SUM(G42:G64)</f>
        <v>3963</v>
      </c>
      <c r="H65" s="968">
        <f t="shared" si="4"/>
        <v>0.6963626779124934</v>
      </c>
      <c r="I65" s="282">
        <f t="shared" ref="I65:M65" si="21">SUM(I42:I64)</f>
        <v>100</v>
      </c>
      <c r="J65" s="282">
        <f t="shared" si="21"/>
        <v>327</v>
      </c>
      <c r="K65" s="282">
        <f>SUM(K42:K64)</f>
        <v>427</v>
      </c>
      <c r="L65" s="282">
        <f>SUM(L42:L64)</f>
        <v>74</v>
      </c>
      <c r="M65" s="282">
        <f t="shared" si="21"/>
        <v>233</v>
      </c>
      <c r="N65" s="282">
        <f t="shared" ref="N65" si="22">SUM(N42:N64)</f>
        <v>307</v>
      </c>
      <c r="O65" s="862">
        <f t="shared" si="5"/>
        <v>0.71896955503512883</v>
      </c>
    </row>
    <row r="66" spans="1:15" ht="12" customHeight="1" x14ac:dyDescent="0.2">
      <c r="A66" s="538">
        <v>85</v>
      </c>
      <c r="B66" s="324">
        <v>31</v>
      </c>
      <c r="C66" s="324">
        <v>27</v>
      </c>
      <c r="D66" s="279">
        <f>SUM(B66:C66)</f>
        <v>58</v>
      </c>
      <c r="E66" s="324">
        <f>examinésqualifiésssHS!E66</f>
        <v>19</v>
      </c>
      <c r="F66" s="324">
        <f>examinésqualifiésssHS!F66</f>
        <v>20</v>
      </c>
      <c r="G66" s="279">
        <f>SUM(E66:F66)</f>
        <v>39</v>
      </c>
      <c r="H66" s="325">
        <f t="shared" si="4"/>
        <v>0.67241379310344829</v>
      </c>
      <c r="I66" s="324">
        <v>1</v>
      </c>
      <c r="J66" s="324">
        <v>1</v>
      </c>
      <c r="K66" s="279">
        <f>SUM(I66:J66)</f>
        <v>2</v>
      </c>
      <c r="L66" s="324">
        <f>examinésqualifiésssHS!L66</f>
        <v>0</v>
      </c>
      <c r="M66" s="324">
        <f>examinésqualifiésssHS!M66</f>
        <v>0</v>
      </c>
      <c r="N66" s="279">
        <f>SUM(L66:M66)</f>
        <v>0</v>
      </c>
      <c r="O66" s="970">
        <f t="shared" si="5"/>
        <v>0</v>
      </c>
    </row>
    <row r="67" spans="1:15" ht="12" customHeight="1" x14ac:dyDescent="0.2">
      <c r="A67" s="539">
        <v>86</v>
      </c>
      <c r="B67" s="327">
        <v>58</v>
      </c>
      <c r="C67" s="327">
        <v>46</v>
      </c>
      <c r="D67" s="280">
        <f>SUM(B67:C67)</f>
        <v>104</v>
      </c>
      <c r="E67" s="327">
        <f>examinésqualifiésssHS!E67</f>
        <v>44</v>
      </c>
      <c r="F67" s="327">
        <f>examinésqualifiésssHS!F67</f>
        <v>28</v>
      </c>
      <c r="G67" s="280">
        <f>SUM(E67:F67)</f>
        <v>72</v>
      </c>
      <c r="H67" s="325">
        <f t="shared" si="4"/>
        <v>0.69230769230769229</v>
      </c>
      <c r="I67" s="327">
        <v>1</v>
      </c>
      <c r="J67" s="327">
        <v>3</v>
      </c>
      <c r="K67" s="280">
        <f>SUM(I67:J67)</f>
        <v>4</v>
      </c>
      <c r="L67" s="327">
        <f>examinésqualifiésssHS!L67</f>
        <v>0</v>
      </c>
      <c r="M67" s="327">
        <f>examinésqualifiésssHS!M67</f>
        <v>0</v>
      </c>
      <c r="N67" s="280">
        <f>SUM(L67:M67)</f>
        <v>0</v>
      </c>
      <c r="O67" s="338">
        <f t="shared" si="5"/>
        <v>0</v>
      </c>
    </row>
    <row r="68" spans="1:15" ht="12" customHeight="1" x14ac:dyDescent="0.2">
      <c r="A68" s="540">
        <v>87</v>
      </c>
      <c r="B68" s="331">
        <v>73</v>
      </c>
      <c r="C68" s="331">
        <v>37</v>
      </c>
      <c r="D68" s="281">
        <f>SUM(B68:C68)</f>
        <v>110</v>
      </c>
      <c r="E68" s="331">
        <f>examinésqualifiésssHS!E68</f>
        <v>63</v>
      </c>
      <c r="F68" s="331">
        <f>examinésqualifiésssHS!F68</f>
        <v>26</v>
      </c>
      <c r="G68" s="281">
        <f>SUM(E68:F68)</f>
        <v>89</v>
      </c>
      <c r="H68" s="325">
        <f t="shared" si="4"/>
        <v>0.80909090909090908</v>
      </c>
      <c r="I68" s="331">
        <v>2</v>
      </c>
      <c r="J68" s="331">
        <v>2</v>
      </c>
      <c r="K68" s="281">
        <f>SUM(I68:J68)</f>
        <v>4</v>
      </c>
      <c r="L68" s="331">
        <f>examinésqualifiésssHS!L68</f>
        <v>0</v>
      </c>
      <c r="M68" s="331">
        <f>examinésqualifiésssHS!M68</f>
        <v>1</v>
      </c>
      <c r="N68" s="281">
        <f>SUM(L68:M68)</f>
        <v>1</v>
      </c>
      <c r="O68" s="338">
        <f t="shared" si="5"/>
        <v>0.25</v>
      </c>
    </row>
    <row r="69" spans="1:15" ht="12" customHeight="1" x14ac:dyDescent="0.2">
      <c r="A69" s="939">
        <v>90</v>
      </c>
      <c r="B69" s="940">
        <v>14</v>
      </c>
      <c r="C69" s="940">
        <v>3</v>
      </c>
      <c r="D69" s="281">
        <f t="shared" ref="D69:D71" si="23">SUM(B69:C69)</f>
        <v>17</v>
      </c>
      <c r="E69" s="331">
        <f>examinésqualifiésssHS!E69</f>
        <v>7</v>
      </c>
      <c r="F69" s="331">
        <f>examinésqualifiésssHS!F69</f>
        <v>3</v>
      </c>
      <c r="G69" s="281">
        <f t="shared" ref="G69:G71" si="24">SUM(E69:F69)</f>
        <v>10</v>
      </c>
      <c r="H69" s="325">
        <f t="shared" si="4"/>
        <v>0.58823529411764708</v>
      </c>
      <c r="I69" s="940"/>
      <c r="J69" s="940"/>
      <c r="K69" s="281">
        <f t="shared" ref="K69:K71" si="25">SUM(I69:J69)</f>
        <v>0</v>
      </c>
      <c r="L69" s="331">
        <f>examinésqualifiésssHS!L69</f>
        <v>0</v>
      </c>
      <c r="M69" s="331">
        <f>examinésqualifiésssHS!M69</f>
        <v>0</v>
      </c>
      <c r="N69" s="281">
        <f>SUM(L69:M69)</f>
        <v>0</v>
      </c>
      <c r="O69" s="338" t="str">
        <f t="shared" si="5"/>
        <v/>
      </c>
    </row>
    <row r="70" spans="1:15" ht="12" customHeight="1" x14ac:dyDescent="0.2">
      <c r="A70" s="939">
        <v>91</v>
      </c>
      <c r="B70" s="940">
        <v>39</v>
      </c>
      <c r="C70" s="940">
        <v>19</v>
      </c>
      <c r="D70" s="281">
        <f t="shared" si="23"/>
        <v>58</v>
      </c>
      <c r="E70" s="331">
        <f>examinésqualifiésssHS!E70</f>
        <v>16</v>
      </c>
      <c r="F70" s="331">
        <f>examinésqualifiésssHS!F70</f>
        <v>12</v>
      </c>
      <c r="G70" s="281">
        <f t="shared" si="24"/>
        <v>28</v>
      </c>
      <c r="H70" s="325">
        <f t="shared" si="4"/>
        <v>0.48275862068965519</v>
      </c>
      <c r="I70" s="940">
        <v>1</v>
      </c>
      <c r="J70" s="940">
        <v>4</v>
      </c>
      <c r="K70" s="281">
        <f t="shared" si="25"/>
        <v>5</v>
      </c>
      <c r="L70" s="331">
        <f>examinésqualifiésssHS!L70</f>
        <v>0</v>
      </c>
      <c r="M70" s="331">
        <f>examinésqualifiésssHS!M70</f>
        <v>1</v>
      </c>
      <c r="N70" s="281">
        <f t="shared" ref="N70:N71" si="26">SUM(L70:M70)</f>
        <v>1</v>
      </c>
      <c r="O70" s="338">
        <f t="shared" si="5"/>
        <v>0.2</v>
      </c>
    </row>
    <row r="71" spans="1:15" ht="12" customHeight="1" x14ac:dyDescent="0.2">
      <c r="A71" s="939">
        <v>92</v>
      </c>
      <c r="B71" s="940">
        <v>18</v>
      </c>
      <c r="C71" s="940">
        <v>13</v>
      </c>
      <c r="D71" s="281">
        <f t="shared" si="23"/>
        <v>31</v>
      </c>
      <c r="E71" s="331">
        <f>examinésqualifiésssHS!E71</f>
        <v>7</v>
      </c>
      <c r="F71" s="331">
        <f>examinésqualifiésssHS!F71</f>
        <v>3</v>
      </c>
      <c r="G71" s="281">
        <f t="shared" si="24"/>
        <v>10</v>
      </c>
      <c r="H71" s="325">
        <f t="shared" si="4"/>
        <v>0.32258064516129031</v>
      </c>
      <c r="I71" s="940">
        <v>2</v>
      </c>
      <c r="J71" s="940"/>
      <c r="K71" s="281">
        <f t="shared" si="25"/>
        <v>2</v>
      </c>
      <c r="L71" s="331">
        <f>examinésqualifiésssHS!L71</f>
        <v>0</v>
      </c>
      <c r="M71" s="331">
        <f>examinésqualifiésssHS!M71</f>
        <v>0</v>
      </c>
      <c r="N71" s="281">
        <f t="shared" si="26"/>
        <v>0</v>
      </c>
      <c r="O71" s="338">
        <f t="shared" si="5"/>
        <v>0</v>
      </c>
    </row>
    <row r="72" spans="1:15" ht="12" customHeight="1" x14ac:dyDescent="0.2">
      <c r="A72" s="541" t="s">
        <v>386</v>
      </c>
      <c r="B72" s="283">
        <f>SUM(B66:B71)</f>
        <v>233</v>
      </c>
      <c r="C72" s="283">
        <f>SUM(C66:C71)</f>
        <v>145</v>
      </c>
      <c r="D72" s="283">
        <f>SUM(D66:D71)</f>
        <v>378</v>
      </c>
      <c r="E72" s="283">
        <f>examinésqualifiésssHS!E72</f>
        <v>156</v>
      </c>
      <c r="F72" s="283">
        <f>examinésqualifiésssHS!F72</f>
        <v>92</v>
      </c>
      <c r="G72" s="282">
        <f>SUM(G66:G71)</f>
        <v>248</v>
      </c>
      <c r="H72" s="968">
        <f t="shared" si="4"/>
        <v>0.65608465608465605</v>
      </c>
      <c r="I72" s="283">
        <f t="shared" ref="I72:L72" si="27">SUM(I66:I71)</f>
        <v>7</v>
      </c>
      <c r="J72" s="283">
        <f t="shared" si="27"/>
        <v>10</v>
      </c>
      <c r="K72" s="283">
        <f>SUM(K66:K71)</f>
        <v>17</v>
      </c>
      <c r="L72" s="283">
        <f t="shared" si="27"/>
        <v>0</v>
      </c>
      <c r="M72" s="283">
        <f>SUM(M66:M71)</f>
        <v>2</v>
      </c>
      <c r="N72" s="282">
        <f>SUM(N66:N71)</f>
        <v>2</v>
      </c>
      <c r="O72" s="862">
        <f t="shared" si="5"/>
        <v>0.11764705882352941</v>
      </c>
    </row>
    <row r="73" spans="1:15" ht="12" customHeight="1" x14ac:dyDescent="0.2">
      <c r="A73" s="43" t="s">
        <v>8</v>
      </c>
      <c r="B73" s="44">
        <f>B15+B41+B65+B72</f>
        <v>5858</v>
      </c>
      <c r="C73" s="44">
        <f>C15+C41+C65+C72</f>
        <v>6752</v>
      </c>
      <c r="D73" s="44">
        <f>D15+D41+D65+D72</f>
        <v>12610</v>
      </c>
      <c r="E73" s="44">
        <f>examinésqualifiésssHS!E73</f>
        <v>3630</v>
      </c>
      <c r="F73" s="44">
        <f>examinésqualifiésssHS!F73</f>
        <v>4135</v>
      </c>
      <c r="G73" s="45">
        <f>G15+G41+G65+G72</f>
        <v>7765</v>
      </c>
      <c r="H73" s="969">
        <f t="shared" si="4"/>
        <v>0.61578112609040447</v>
      </c>
      <c r="I73" s="44">
        <f>I15+I41+I65+I72</f>
        <v>180</v>
      </c>
      <c r="J73" s="44">
        <f>J15+J41+J65+J72</f>
        <v>534</v>
      </c>
      <c r="K73" s="44">
        <f>K15+K41+K65+K72</f>
        <v>714</v>
      </c>
      <c r="L73" s="44">
        <f t="shared" ref="L73:M73" si="28">L15+L41+L65+L72</f>
        <v>121</v>
      </c>
      <c r="M73" s="44">
        <f t="shared" si="28"/>
        <v>321</v>
      </c>
      <c r="N73" s="44">
        <f>N15+N41+N65+N72</f>
        <v>442</v>
      </c>
      <c r="O73" s="971">
        <f t="shared" si="5"/>
        <v>0.61904761904761907</v>
      </c>
    </row>
    <row r="74" spans="1:15" x14ac:dyDescent="0.2">
      <c r="A74" s="12" t="str">
        <f>'fiche technique'!B4</f>
        <v>Source: MESRI-DGRH A1-1, ANTARES, campagne qualification 2021, données au 15/11/2021       Remarque: La table des sections CNU est en page 28.</v>
      </c>
    </row>
    <row r="75" spans="1:15" x14ac:dyDescent="0.2">
      <c r="A75" s="125" t="s">
        <v>312</v>
      </c>
    </row>
    <row r="84" spans="5:5" x14ac:dyDescent="0.2">
      <c r="E84" s="536"/>
    </row>
    <row r="157" spans="1:1" x14ac:dyDescent="0.2">
      <c r="A157" s="47"/>
    </row>
  </sheetData>
  <sheetProtection selectLockedCells="1" selectUnlockedCells="1"/>
  <mergeCells count="12">
    <mergeCell ref="O7:O8"/>
    <mergeCell ref="A1:J1"/>
    <mergeCell ref="A3:N3"/>
    <mergeCell ref="A4:N4"/>
    <mergeCell ref="B6:H6"/>
    <mergeCell ref="I6:O6"/>
    <mergeCell ref="A7:A8"/>
    <mergeCell ref="B7:D7"/>
    <mergeCell ref="E7:G7"/>
    <mergeCell ref="I7:K7"/>
    <mergeCell ref="L7:N7"/>
    <mergeCell ref="H7:H8"/>
  </mergeCells>
  <conditionalFormatting sqref="H9:H7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:O7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39370078740157483" right="0.39370078740157483" top="0.39370078740157483" bottom="0.39370078740157483" header="0.51181102362204722" footer="0.19685039370078741"/>
  <pageSetup paperSize="9" scale="65" firstPageNumber="0" orientation="portrait" r:id="rId1"/>
  <headerFooter alignWithMargins="0">
    <oddFooter>&amp;CPage &amp;P</oddFooter>
  </headerFooter>
  <ignoredErrors>
    <ignoredError sqref="D66:D7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157"/>
  <sheetViews>
    <sheetView workbookViewId="0">
      <pane xSplit="1" ySplit="8" topLeftCell="B30" activePane="bottomRight" state="frozen"/>
      <selection activeCell="M27" sqref="M27"/>
      <selection pane="topRight" activeCell="M27" sqref="M27"/>
      <selection pane="bottomLeft" activeCell="M27" sqref="M27"/>
      <selection pane="bottomRight" activeCell="Q69" sqref="Q69"/>
    </sheetView>
  </sheetViews>
  <sheetFormatPr baseColWidth="10" defaultColWidth="13.33203125" defaultRowHeight="12.75" x14ac:dyDescent="0.2"/>
  <cols>
    <col min="1" max="1" width="31.1640625" style="25" customWidth="1"/>
    <col min="2" max="2" width="8.6640625" style="15" customWidth="1"/>
    <col min="3" max="3" width="10.6640625" style="15" customWidth="1"/>
    <col min="4" max="4" width="8.5" style="15" customWidth="1"/>
    <col min="5" max="5" width="9.33203125" style="25" customWidth="1"/>
    <col min="6" max="6" width="10.1640625" style="25" customWidth="1"/>
    <col min="7" max="7" width="7.33203125" style="25" bestFit="1" customWidth="1"/>
    <col min="8" max="8" width="8.6640625" style="25" customWidth="1"/>
    <col min="9" max="9" width="9.33203125" style="25" customWidth="1"/>
    <col min="10" max="10" width="9.6640625" style="25" customWidth="1"/>
    <col min="11" max="11" width="7.83203125" style="25" customWidth="1"/>
    <col min="12" max="12" width="9.5" style="15" customWidth="1"/>
    <col min="13" max="13" width="10.6640625" style="15" customWidth="1"/>
    <col min="14" max="14" width="7.83203125" style="15" customWidth="1"/>
    <col min="15" max="15" width="8" style="15" customWidth="1"/>
    <col min="16" max="16384" width="13.33203125" style="15"/>
  </cols>
  <sheetData>
    <row r="1" spans="1:17" ht="17.25" customHeight="1" x14ac:dyDescent="0.2">
      <c r="A1" s="1028" t="s">
        <v>0</v>
      </c>
      <c r="B1" s="1028"/>
      <c r="C1" s="1028"/>
      <c r="D1" s="1028"/>
      <c r="E1" s="1028"/>
      <c r="F1" s="1028"/>
      <c r="G1" s="1028"/>
      <c r="H1" s="1028"/>
      <c r="I1" s="1028"/>
      <c r="J1" s="1028"/>
      <c r="K1" s="15"/>
    </row>
    <row r="2" spans="1:17" ht="2.25" customHeight="1" x14ac:dyDescent="0.3">
      <c r="A2" s="26"/>
      <c r="E2" s="15"/>
      <c r="F2" s="11"/>
      <c r="G2" s="11"/>
      <c r="H2" s="11"/>
      <c r="I2" s="15"/>
      <c r="J2" s="15"/>
      <c r="K2" s="15"/>
    </row>
    <row r="3" spans="1:17" ht="13.5" customHeight="1" x14ac:dyDescent="0.2">
      <c r="A3" s="1032" t="str">
        <f>'fiche technique'!B3</f>
        <v>Campagne de qualification pour l'année 2021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310"/>
    </row>
    <row r="4" spans="1:17" s="340" customFormat="1" ht="15.75" x14ac:dyDescent="0.2">
      <c r="A4" s="1032" t="s">
        <v>367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339"/>
      <c r="Q4" s="449">
        <v>0.6</v>
      </c>
    </row>
    <row r="5" spans="1:17" ht="10.5" customHeight="1" x14ac:dyDescent="0.2">
      <c r="E5" s="15"/>
      <c r="F5" s="15"/>
      <c r="I5" s="15"/>
      <c r="J5" s="15"/>
      <c r="K5" s="15"/>
      <c r="N5" s="13"/>
      <c r="O5" s="13" t="s">
        <v>219</v>
      </c>
      <c r="Q5" s="450">
        <v>0.5</v>
      </c>
    </row>
    <row r="6" spans="1:17" x14ac:dyDescent="0.2">
      <c r="B6" s="1034" t="s">
        <v>301</v>
      </c>
      <c r="C6" s="1035"/>
      <c r="D6" s="1035"/>
      <c r="E6" s="1035"/>
      <c r="F6" s="1035"/>
      <c r="G6" s="1035"/>
      <c r="H6" s="1036"/>
      <c r="I6" s="1034" t="s">
        <v>307</v>
      </c>
      <c r="J6" s="1035"/>
      <c r="K6" s="1035"/>
      <c r="L6" s="1035"/>
      <c r="M6" s="1035"/>
      <c r="N6" s="1035"/>
      <c r="O6" s="1036"/>
    </row>
    <row r="7" spans="1:17" ht="12.75" customHeight="1" x14ac:dyDescent="0.2">
      <c r="A7" s="1037" t="s">
        <v>25</v>
      </c>
      <c r="B7" s="1037" t="s">
        <v>302</v>
      </c>
      <c r="C7" s="1037"/>
      <c r="D7" s="1037"/>
      <c r="E7" s="1038" t="s">
        <v>26</v>
      </c>
      <c r="F7" s="1038"/>
      <c r="G7" s="1038"/>
      <c r="H7" s="312"/>
      <c r="I7" s="1039" t="s">
        <v>302</v>
      </c>
      <c r="J7" s="1039"/>
      <c r="K7" s="1039"/>
      <c r="L7" s="1040" t="s">
        <v>26</v>
      </c>
      <c r="M7" s="1040"/>
      <c r="N7" s="1041"/>
      <c r="O7" s="528"/>
    </row>
    <row r="8" spans="1:17" x14ac:dyDescent="0.2">
      <c r="A8" s="1037"/>
      <c r="B8" s="313" t="s">
        <v>27</v>
      </c>
      <c r="C8" s="341" t="s">
        <v>230</v>
      </c>
      <c r="D8" s="313" t="s">
        <v>9</v>
      </c>
      <c r="E8" s="313" t="s">
        <v>27</v>
      </c>
      <c r="F8" s="341" t="s">
        <v>231</v>
      </c>
      <c r="G8" s="313" t="s">
        <v>9</v>
      </c>
      <c r="H8" s="314" t="s">
        <v>232</v>
      </c>
      <c r="I8" s="313" t="s">
        <v>27</v>
      </c>
      <c r="J8" s="341" t="s">
        <v>233</v>
      </c>
      <c r="K8" s="313" t="s">
        <v>9</v>
      </c>
      <c r="L8" s="313" t="s">
        <v>27</v>
      </c>
      <c r="M8" s="341" t="s">
        <v>234</v>
      </c>
      <c r="N8" s="313" t="s">
        <v>9</v>
      </c>
      <c r="O8" s="530" t="s">
        <v>235</v>
      </c>
    </row>
    <row r="9" spans="1:17" ht="12" customHeight="1" x14ac:dyDescent="0.2">
      <c r="A9" s="323" t="s">
        <v>29</v>
      </c>
      <c r="B9" s="324">
        <f>examinésqualifiésavecHS!B9</f>
        <v>121</v>
      </c>
      <c r="C9" s="342">
        <f>B9/D9</f>
        <v>0.51931330472102999</v>
      </c>
      <c r="D9" s="279">
        <f>examinésqualifiésavecHS!D9</f>
        <v>233</v>
      </c>
      <c r="E9" s="324">
        <f>examinésqualifiésavecHS!E9</f>
        <v>37</v>
      </c>
      <c r="F9" s="411">
        <f>IFERROR(E9/G9,"")</f>
        <v>0.63793103448275867</v>
      </c>
      <c r="G9" s="279">
        <f>examinésqualifiésavecHS!G9</f>
        <v>58</v>
      </c>
      <c r="H9" s="531">
        <f>IFERROR((F9-C9)*100,"")</f>
        <v>11.861772976172869</v>
      </c>
      <c r="I9" s="31">
        <f>examinésqualifiésavecHS!I9</f>
        <v>0</v>
      </c>
      <c r="J9" s="342">
        <f>IFERROR(I9/K9,"")</f>
        <v>0</v>
      </c>
      <c r="K9" s="279">
        <f>examinésqualifiésavecHS!K9</f>
        <v>2</v>
      </c>
      <c r="L9" s="324">
        <f>examinésqualifiésavecHS!L9</f>
        <v>0</v>
      </c>
      <c r="M9" s="411" t="str">
        <f t="shared" ref="M9:M40" si="0">IFERROR(L9/N9,"")</f>
        <v/>
      </c>
      <c r="N9" s="279">
        <f>examinésqualifiésavecHS!N9</f>
        <v>0</v>
      </c>
      <c r="O9" s="531" t="str">
        <f t="shared" ref="O9:O40" si="1">IFERROR((M9-J9)*100,"")</f>
        <v/>
      </c>
    </row>
    <row r="10" spans="1:17" ht="12" customHeight="1" x14ac:dyDescent="0.2">
      <c r="A10" s="326" t="s">
        <v>30</v>
      </c>
      <c r="B10" s="327">
        <f>examinésqualifiésavecHS!B10</f>
        <v>76</v>
      </c>
      <c r="C10" s="343">
        <f t="shared" ref="C10:C68" si="2">B10/D10</f>
        <v>0.38190954773869346</v>
      </c>
      <c r="D10" s="280">
        <f>examinésqualifiésavecHS!D10</f>
        <v>199</v>
      </c>
      <c r="E10" s="327">
        <f>examinésqualifiésavecHS!E10</f>
        <v>20</v>
      </c>
      <c r="F10" s="411">
        <f t="shared" ref="F10:F73" si="3">IFERROR(E10/G10,"")</f>
        <v>0.4</v>
      </c>
      <c r="G10" s="280">
        <f>examinésqualifiésavecHS!G10</f>
        <v>50</v>
      </c>
      <c r="H10" s="531">
        <f t="shared" ref="H10:H73" si="4">IFERROR((F10-C10)*100,"")</f>
        <v>1.8090452261306567</v>
      </c>
      <c r="I10" s="329">
        <f>examinésqualifiésavecHS!I10</f>
        <v>0</v>
      </c>
      <c r="J10" s="343">
        <f t="shared" ref="J10:J73" si="5">IFERROR(I10/K10,"")</f>
        <v>0</v>
      </c>
      <c r="K10" s="280">
        <f>examinésqualifiésavecHS!K10</f>
        <v>2</v>
      </c>
      <c r="L10" s="327">
        <f>examinésqualifiésavecHS!L10</f>
        <v>0</v>
      </c>
      <c r="M10" s="411" t="str">
        <f t="shared" si="0"/>
        <v/>
      </c>
      <c r="N10" s="280">
        <f>examinésqualifiésavecHS!N10</f>
        <v>0</v>
      </c>
      <c r="O10" s="531" t="str">
        <f t="shared" si="1"/>
        <v/>
      </c>
    </row>
    <row r="11" spans="1:17" ht="12" customHeight="1" x14ac:dyDescent="0.2">
      <c r="A11" s="326" t="s">
        <v>31</v>
      </c>
      <c r="B11" s="327">
        <f>examinésqualifiésavecHS!B11</f>
        <v>19</v>
      </c>
      <c r="C11" s="343">
        <f t="shared" si="2"/>
        <v>0.38775510204081631</v>
      </c>
      <c r="D11" s="280">
        <f>examinésqualifiésavecHS!D11</f>
        <v>49</v>
      </c>
      <c r="E11" s="327">
        <f>examinésqualifiésavecHS!E11</f>
        <v>8</v>
      </c>
      <c r="F11" s="411">
        <f t="shared" si="3"/>
        <v>0.42105263157894735</v>
      </c>
      <c r="G11" s="280">
        <f>examinésqualifiésavecHS!G11</f>
        <v>19</v>
      </c>
      <c r="H11" s="531">
        <f t="shared" si="4"/>
        <v>3.3297529538131032</v>
      </c>
      <c r="I11" s="329">
        <f>examinésqualifiésavecHS!I11</f>
        <v>0</v>
      </c>
      <c r="J11" s="343" t="str">
        <f t="shared" si="5"/>
        <v/>
      </c>
      <c r="K11" s="280">
        <f>examinésqualifiésavecHS!K11</f>
        <v>0</v>
      </c>
      <c r="L11" s="327">
        <f>examinésqualifiésavecHS!L11</f>
        <v>0</v>
      </c>
      <c r="M11" s="411" t="str">
        <f t="shared" si="0"/>
        <v/>
      </c>
      <c r="N11" s="280">
        <f>examinésqualifiésavecHS!N11</f>
        <v>0</v>
      </c>
      <c r="O11" s="531" t="str">
        <f t="shared" si="1"/>
        <v/>
      </c>
    </row>
    <row r="12" spans="1:17" ht="12" customHeight="1" x14ac:dyDescent="0.2">
      <c r="A12" s="326" t="s">
        <v>32</v>
      </c>
      <c r="B12" s="327">
        <f>examinésqualifiésavecHS!B12</f>
        <v>148</v>
      </c>
      <c r="C12" s="343">
        <f t="shared" si="2"/>
        <v>0.43274853801169588</v>
      </c>
      <c r="D12" s="280">
        <f>examinésqualifiésavecHS!D12</f>
        <v>342</v>
      </c>
      <c r="E12" s="327">
        <f>examinésqualifiésavecHS!E12</f>
        <v>60</v>
      </c>
      <c r="F12" s="411">
        <f t="shared" si="3"/>
        <v>0.45112781954887216</v>
      </c>
      <c r="G12" s="280">
        <f>examinésqualifiésavecHS!G12</f>
        <v>133</v>
      </c>
      <c r="H12" s="531">
        <f t="shared" si="4"/>
        <v>1.8379281537176273</v>
      </c>
      <c r="I12" s="329">
        <f>examinésqualifiésavecHS!I12</f>
        <v>2</v>
      </c>
      <c r="J12" s="343">
        <f t="shared" si="5"/>
        <v>0.16666666666666666</v>
      </c>
      <c r="K12" s="280">
        <f>examinésqualifiésavecHS!K12</f>
        <v>12</v>
      </c>
      <c r="L12" s="327">
        <f>examinésqualifiésavecHS!L12</f>
        <v>1</v>
      </c>
      <c r="M12" s="411">
        <f t="shared" si="0"/>
        <v>0.25</v>
      </c>
      <c r="N12" s="280">
        <f>examinésqualifiésavecHS!N12</f>
        <v>4</v>
      </c>
      <c r="O12" s="531">
        <f t="shared" si="1"/>
        <v>8.3333333333333339</v>
      </c>
    </row>
    <row r="13" spans="1:17" ht="12" customHeight="1" x14ac:dyDescent="0.2">
      <c r="A13" s="326" t="s">
        <v>33</v>
      </c>
      <c r="B13" s="327">
        <f>examinésqualifiésavecHS!B13</f>
        <v>96</v>
      </c>
      <c r="C13" s="343">
        <f>B13/D13</f>
        <v>0.32764505119453924</v>
      </c>
      <c r="D13" s="280">
        <f>examinésqualifiésavecHS!D13</f>
        <v>293</v>
      </c>
      <c r="E13" s="327">
        <f>examinésqualifiésavecHS!E13</f>
        <v>56</v>
      </c>
      <c r="F13" s="411">
        <f t="shared" si="3"/>
        <v>0.35</v>
      </c>
      <c r="G13" s="280">
        <f>examinésqualifiésavecHS!G13</f>
        <v>160</v>
      </c>
      <c r="H13" s="531">
        <f t="shared" si="4"/>
        <v>2.2354948805460739</v>
      </c>
      <c r="I13" s="329">
        <f>examinésqualifiésavecHS!I13</f>
        <v>10</v>
      </c>
      <c r="J13" s="343">
        <f t="shared" si="5"/>
        <v>0.2857142857142857</v>
      </c>
      <c r="K13" s="280">
        <f>examinésqualifiésavecHS!K13</f>
        <v>35</v>
      </c>
      <c r="L13" s="327">
        <f>examinésqualifiésavecHS!L13</f>
        <v>7</v>
      </c>
      <c r="M13" s="411">
        <f t="shared" si="0"/>
        <v>0.33333333333333331</v>
      </c>
      <c r="N13" s="280">
        <f>examinésqualifiésavecHS!N13</f>
        <v>21</v>
      </c>
      <c r="O13" s="531">
        <f t="shared" si="1"/>
        <v>4.7619047619047619</v>
      </c>
    </row>
    <row r="14" spans="1:17" ht="12" customHeight="1" x14ac:dyDescent="0.2">
      <c r="A14" s="330" t="s">
        <v>34</v>
      </c>
      <c r="B14" s="331">
        <f>examinésqualifiésavecHS!B14</f>
        <v>212</v>
      </c>
      <c r="C14" s="344">
        <f t="shared" si="2"/>
        <v>0.51581508515815089</v>
      </c>
      <c r="D14" s="281">
        <f>examinésqualifiésavecHS!D14</f>
        <v>411</v>
      </c>
      <c r="E14" s="331">
        <f>examinésqualifiésavecHS!E14</f>
        <v>111</v>
      </c>
      <c r="F14" s="411">
        <f t="shared" si="3"/>
        <v>0.58730158730158732</v>
      </c>
      <c r="G14" s="281">
        <f>examinésqualifiésavecHS!G14</f>
        <v>189</v>
      </c>
      <c r="H14" s="531">
        <f t="shared" si="4"/>
        <v>7.1486502143436432</v>
      </c>
      <c r="I14" s="331">
        <f>examinésqualifiésavecHS!I14</f>
        <v>5</v>
      </c>
      <c r="J14" s="344">
        <f t="shared" si="5"/>
        <v>0.21739130434782608</v>
      </c>
      <c r="K14" s="281">
        <f>examinésqualifiésavecHS!K14</f>
        <v>23</v>
      </c>
      <c r="L14" s="331">
        <f>examinésqualifiésavecHS!L14</f>
        <v>2</v>
      </c>
      <c r="M14" s="411">
        <f t="shared" si="0"/>
        <v>0.5</v>
      </c>
      <c r="N14" s="281">
        <f>examinésqualifiésavecHS!N14</f>
        <v>4</v>
      </c>
      <c r="O14" s="531">
        <f t="shared" si="1"/>
        <v>28.260869565217394</v>
      </c>
    </row>
    <row r="15" spans="1:17" ht="12" customHeight="1" x14ac:dyDescent="0.2">
      <c r="A15" s="333" t="s">
        <v>35</v>
      </c>
      <c r="B15" s="282">
        <f>examinésqualifiésavecHS!B15</f>
        <v>672</v>
      </c>
      <c r="C15" s="345">
        <f t="shared" si="2"/>
        <v>0.4400785854616896</v>
      </c>
      <c r="D15" s="334">
        <f>examinésqualifiésavecHS!D15</f>
        <v>1527</v>
      </c>
      <c r="E15" s="282">
        <f>SUM(E9:E14)</f>
        <v>292</v>
      </c>
      <c r="F15" s="972">
        <f t="shared" si="3"/>
        <v>0.47947454844006571</v>
      </c>
      <c r="G15" s="282">
        <f>examinésqualifiésavecHS!G15</f>
        <v>609</v>
      </c>
      <c r="H15" s="532">
        <f t="shared" si="4"/>
        <v>3.9395962978376109</v>
      </c>
      <c r="I15" s="282">
        <f>SUM(I9:I14)</f>
        <v>17</v>
      </c>
      <c r="J15" s="345">
        <f t="shared" si="5"/>
        <v>0.22972972972972974</v>
      </c>
      <c r="K15" s="282">
        <f>examinésqualifiésavecHS!K15</f>
        <v>74</v>
      </c>
      <c r="L15" s="282">
        <f>SUM(L9:L14)</f>
        <v>10</v>
      </c>
      <c r="M15" s="972">
        <f t="shared" si="0"/>
        <v>0.34482758620689657</v>
      </c>
      <c r="N15" s="282">
        <f>examinésqualifiésavecHS!N15</f>
        <v>29</v>
      </c>
      <c r="O15" s="532">
        <f t="shared" si="1"/>
        <v>11.509785647716683</v>
      </c>
    </row>
    <row r="16" spans="1:17" ht="12" customHeight="1" x14ac:dyDescent="0.2">
      <c r="A16" s="323" t="s">
        <v>36</v>
      </c>
      <c r="B16" s="324">
        <f>examinésqualifiésavecHS!B16</f>
        <v>191</v>
      </c>
      <c r="C16" s="342">
        <f t="shared" si="2"/>
        <v>0.70220588235294112</v>
      </c>
      <c r="D16" s="279">
        <f>examinésqualifiésavecHS!D16</f>
        <v>272</v>
      </c>
      <c r="E16" s="324">
        <f>examinésqualifiésavecHS!E16</f>
        <v>123</v>
      </c>
      <c r="F16" s="411">
        <f t="shared" si="3"/>
        <v>0.7192982456140351</v>
      </c>
      <c r="G16" s="279">
        <f>examinésqualifiésavecHS!G16</f>
        <v>171</v>
      </c>
      <c r="H16" s="531">
        <f t="shared" si="4"/>
        <v>1.7092363261093979</v>
      </c>
      <c r="I16" s="327">
        <f>examinésqualifiésavecHS!I16</f>
        <v>7</v>
      </c>
      <c r="J16" s="342">
        <f t="shared" si="5"/>
        <v>0.46666666666666667</v>
      </c>
      <c r="K16" s="279">
        <f>examinésqualifiésavecHS!K16</f>
        <v>15</v>
      </c>
      <c r="L16" s="324">
        <f>examinésqualifiésavecHS!L16</f>
        <v>5</v>
      </c>
      <c r="M16" s="411">
        <f t="shared" si="0"/>
        <v>0.55555555555555558</v>
      </c>
      <c r="N16" s="279">
        <f>examinésqualifiésavecHS!N16</f>
        <v>9</v>
      </c>
      <c r="O16" s="531">
        <f t="shared" si="1"/>
        <v>8.8888888888888911</v>
      </c>
    </row>
    <row r="17" spans="1:15" ht="12" customHeight="1" x14ac:dyDescent="0.2">
      <c r="A17" s="326" t="s">
        <v>37</v>
      </c>
      <c r="B17" s="327">
        <f>examinésqualifiésavecHS!B17</f>
        <v>46</v>
      </c>
      <c r="C17" s="343">
        <f>B17/D17</f>
        <v>0.647887323943662</v>
      </c>
      <c r="D17" s="280">
        <f>examinésqualifiésavecHS!D17</f>
        <v>71</v>
      </c>
      <c r="E17" s="327">
        <f>examinésqualifiésavecHS!E17</f>
        <v>34</v>
      </c>
      <c r="F17" s="411">
        <f t="shared" si="3"/>
        <v>0.70833333333333337</v>
      </c>
      <c r="G17" s="280">
        <f>examinésqualifiésavecHS!G17</f>
        <v>48</v>
      </c>
      <c r="H17" s="531">
        <f t="shared" si="4"/>
        <v>6.0446009389671378</v>
      </c>
      <c r="I17" s="327">
        <f>examinésqualifiésavecHS!I17</f>
        <v>2</v>
      </c>
      <c r="J17" s="343">
        <f t="shared" si="5"/>
        <v>0.5</v>
      </c>
      <c r="K17" s="280">
        <f>examinésqualifiésavecHS!K17</f>
        <v>4</v>
      </c>
      <c r="L17" s="327">
        <f>examinésqualifiésavecHS!L17</f>
        <v>1</v>
      </c>
      <c r="M17" s="411">
        <f t="shared" si="0"/>
        <v>1</v>
      </c>
      <c r="N17" s="280">
        <f>examinésqualifiésavecHS!N17</f>
        <v>1</v>
      </c>
      <c r="O17" s="531">
        <f t="shared" si="1"/>
        <v>50</v>
      </c>
    </row>
    <row r="18" spans="1:15" ht="12" customHeight="1" x14ac:dyDescent="0.2">
      <c r="A18" s="326" t="s">
        <v>38</v>
      </c>
      <c r="B18" s="327">
        <f>examinésqualifiésavecHS!B18</f>
        <v>159</v>
      </c>
      <c r="C18" s="343">
        <f t="shared" si="2"/>
        <v>0.65432098765432101</v>
      </c>
      <c r="D18" s="280">
        <f>examinésqualifiésavecHS!D18</f>
        <v>243</v>
      </c>
      <c r="E18" s="327">
        <f>examinésqualifiésavecHS!E18</f>
        <v>86</v>
      </c>
      <c r="F18" s="411">
        <f t="shared" si="3"/>
        <v>0.67716535433070868</v>
      </c>
      <c r="G18" s="280">
        <f>examinésqualifiésavecHS!G18</f>
        <v>127</v>
      </c>
      <c r="H18" s="531">
        <f t="shared" si="4"/>
        <v>2.2844366676387673</v>
      </c>
      <c r="I18" s="327">
        <f>examinésqualifiésavecHS!I18</f>
        <v>2</v>
      </c>
      <c r="J18" s="343">
        <f t="shared" si="5"/>
        <v>0.33333333333333331</v>
      </c>
      <c r="K18" s="280">
        <f>examinésqualifiésavecHS!K18</f>
        <v>6</v>
      </c>
      <c r="L18" s="327">
        <f>examinésqualifiésavecHS!L18</f>
        <v>1</v>
      </c>
      <c r="M18" s="411">
        <f t="shared" si="0"/>
        <v>0.33333333333333331</v>
      </c>
      <c r="N18" s="280">
        <f>examinésqualifiésavecHS!N18</f>
        <v>3</v>
      </c>
      <c r="O18" s="531">
        <f t="shared" si="1"/>
        <v>0</v>
      </c>
    </row>
    <row r="19" spans="1:15" ht="12" customHeight="1" x14ac:dyDescent="0.2">
      <c r="A19" s="326" t="s">
        <v>39</v>
      </c>
      <c r="B19" s="327">
        <f>examinésqualifiésavecHS!B19</f>
        <v>98</v>
      </c>
      <c r="C19" s="343">
        <f t="shared" si="2"/>
        <v>0.64473684210526316</v>
      </c>
      <c r="D19" s="280">
        <f>examinésqualifiésavecHS!D19</f>
        <v>152</v>
      </c>
      <c r="E19" s="327">
        <f>examinésqualifiésavecHS!E19</f>
        <v>42</v>
      </c>
      <c r="F19" s="411">
        <f t="shared" si="3"/>
        <v>0.73684210526315785</v>
      </c>
      <c r="G19" s="280">
        <f>examinésqualifiésavecHS!G19</f>
        <v>57</v>
      </c>
      <c r="H19" s="531">
        <f t="shared" si="4"/>
        <v>9.210526315789469</v>
      </c>
      <c r="I19" s="327">
        <f>examinésqualifiésavecHS!I19</f>
        <v>3</v>
      </c>
      <c r="J19" s="343">
        <f t="shared" si="5"/>
        <v>0.42857142857142855</v>
      </c>
      <c r="K19" s="280">
        <f>examinésqualifiésavecHS!K19</f>
        <v>7</v>
      </c>
      <c r="L19" s="327">
        <f>examinésqualifiésavecHS!L19</f>
        <v>2</v>
      </c>
      <c r="M19" s="411">
        <f t="shared" si="0"/>
        <v>0.5</v>
      </c>
      <c r="N19" s="280">
        <f>examinésqualifiésavecHS!N19</f>
        <v>4</v>
      </c>
      <c r="O19" s="531">
        <f t="shared" si="1"/>
        <v>7.142857142857145</v>
      </c>
    </row>
    <row r="20" spans="1:15" ht="12" customHeight="1" x14ac:dyDescent="0.2">
      <c r="A20" s="326" t="s">
        <v>40</v>
      </c>
      <c r="B20" s="327">
        <f>examinésqualifiésavecHS!B20</f>
        <v>120</v>
      </c>
      <c r="C20" s="343">
        <f t="shared" si="2"/>
        <v>0.66666666666666663</v>
      </c>
      <c r="D20" s="280">
        <f>examinésqualifiésavecHS!D20</f>
        <v>180</v>
      </c>
      <c r="E20" s="327">
        <f>examinésqualifiésavecHS!E20</f>
        <v>98</v>
      </c>
      <c r="F20" s="411">
        <f t="shared" si="3"/>
        <v>0.765625</v>
      </c>
      <c r="G20" s="280">
        <f>examinésqualifiésavecHS!G20</f>
        <v>128</v>
      </c>
      <c r="H20" s="531">
        <f t="shared" si="4"/>
        <v>9.8958333333333375</v>
      </c>
      <c r="I20" s="327">
        <f>examinésqualifiésavecHS!I20</f>
        <v>1</v>
      </c>
      <c r="J20" s="343">
        <f t="shared" si="5"/>
        <v>0.25</v>
      </c>
      <c r="K20" s="280">
        <f>examinésqualifiésavecHS!K20</f>
        <v>4</v>
      </c>
      <c r="L20" s="327">
        <f>examinésqualifiésavecHS!L20</f>
        <v>1</v>
      </c>
      <c r="M20" s="411">
        <f t="shared" si="0"/>
        <v>0.25</v>
      </c>
      <c r="N20" s="280">
        <f>examinésqualifiésavecHS!N20</f>
        <v>4</v>
      </c>
      <c r="O20" s="531">
        <f t="shared" si="1"/>
        <v>0</v>
      </c>
    </row>
    <row r="21" spans="1:15" ht="12" customHeight="1" x14ac:dyDescent="0.2">
      <c r="A21" s="326" t="s">
        <v>41</v>
      </c>
      <c r="B21" s="327">
        <f>examinésqualifiésavecHS!B21</f>
        <v>21</v>
      </c>
      <c r="C21" s="343">
        <f t="shared" si="2"/>
        <v>0.55263157894736847</v>
      </c>
      <c r="D21" s="280">
        <f>examinésqualifiésavecHS!D21</f>
        <v>38</v>
      </c>
      <c r="E21" s="327">
        <f>examinésqualifiésavecHS!E21</f>
        <v>12</v>
      </c>
      <c r="F21" s="411">
        <f t="shared" si="3"/>
        <v>0.52173913043478259</v>
      </c>
      <c r="G21" s="280">
        <f>examinésqualifiésavecHS!G21</f>
        <v>23</v>
      </c>
      <c r="H21" s="531">
        <f t="shared" si="4"/>
        <v>-3.0892448512585879</v>
      </c>
      <c r="I21" s="327">
        <f>examinésqualifiésavecHS!I21</f>
        <v>0</v>
      </c>
      <c r="J21" s="343" t="str">
        <f t="shared" si="5"/>
        <v/>
      </c>
      <c r="K21" s="280">
        <f>examinésqualifiésavecHS!K21</f>
        <v>0</v>
      </c>
      <c r="L21" s="327">
        <f>examinésqualifiésavecHS!L21</f>
        <v>0</v>
      </c>
      <c r="M21" s="411" t="str">
        <f t="shared" si="0"/>
        <v/>
      </c>
      <c r="N21" s="280">
        <f>examinésqualifiésavecHS!N21</f>
        <v>0</v>
      </c>
      <c r="O21" s="531" t="str">
        <f t="shared" si="1"/>
        <v/>
      </c>
    </row>
    <row r="22" spans="1:15" ht="12" customHeight="1" x14ac:dyDescent="0.2">
      <c r="A22" s="326" t="s">
        <v>42</v>
      </c>
      <c r="B22" s="327">
        <f>examinésqualifiésavecHS!B22</f>
        <v>24</v>
      </c>
      <c r="C22" s="343">
        <f t="shared" si="2"/>
        <v>0.68571428571428572</v>
      </c>
      <c r="D22" s="280">
        <f>examinésqualifiésavecHS!D22</f>
        <v>35</v>
      </c>
      <c r="E22" s="327">
        <f>examinésqualifiésavecHS!E22</f>
        <v>17</v>
      </c>
      <c r="F22" s="411">
        <f t="shared" si="3"/>
        <v>0.70833333333333337</v>
      </c>
      <c r="G22" s="280">
        <f>examinésqualifiésavecHS!G22</f>
        <v>24</v>
      </c>
      <c r="H22" s="531">
        <f t="shared" si="4"/>
        <v>2.261904761904765</v>
      </c>
      <c r="I22" s="327">
        <f>examinésqualifiésavecHS!I22</f>
        <v>1</v>
      </c>
      <c r="J22" s="343">
        <f t="shared" si="5"/>
        <v>1</v>
      </c>
      <c r="K22" s="280">
        <f>examinésqualifiésavecHS!K22</f>
        <v>1</v>
      </c>
      <c r="L22" s="327">
        <f>examinésqualifiésavecHS!L22</f>
        <v>0</v>
      </c>
      <c r="M22" s="411" t="str">
        <f t="shared" si="0"/>
        <v/>
      </c>
      <c r="N22" s="280">
        <f>examinésqualifiésavecHS!N22</f>
        <v>0</v>
      </c>
      <c r="O22" s="531" t="str">
        <f t="shared" si="1"/>
        <v/>
      </c>
    </row>
    <row r="23" spans="1:15" ht="12" customHeight="1" x14ac:dyDescent="0.2">
      <c r="A23" s="326" t="s">
        <v>43</v>
      </c>
      <c r="B23" s="327">
        <f>examinésqualifiésavecHS!B23</f>
        <v>127</v>
      </c>
      <c r="C23" s="343">
        <f t="shared" si="2"/>
        <v>0.62561576354679804</v>
      </c>
      <c r="D23" s="280">
        <f>examinésqualifiésavecHS!D23</f>
        <v>203</v>
      </c>
      <c r="E23" s="327">
        <f>examinésqualifiésavecHS!E23</f>
        <v>70</v>
      </c>
      <c r="F23" s="411">
        <f t="shared" si="3"/>
        <v>0.60344827586206895</v>
      </c>
      <c r="G23" s="280">
        <f>examinésqualifiésavecHS!G23</f>
        <v>116</v>
      </c>
      <c r="H23" s="531">
        <f t="shared" si="4"/>
        <v>-2.2167487684729092</v>
      </c>
      <c r="I23" s="327">
        <f>examinésqualifiésavecHS!I23</f>
        <v>1</v>
      </c>
      <c r="J23" s="343">
        <f t="shared" si="5"/>
        <v>0.2</v>
      </c>
      <c r="K23" s="280">
        <f>examinésqualifiésavecHS!K23</f>
        <v>5</v>
      </c>
      <c r="L23" s="327">
        <f>examinésqualifiésavecHS!L23</f>
        <v>0</v>
      </c>
      <c r="M23" s="411">
        <f t="shared" si="0"/>
        <v>0</v>
      </c>
      <c r="N23" s="280">
        <f>examinésqualifiésavecHS!N23</f>
        <v>2</v>
      </c>
      <c r="O23" s="531">
        <f t="shared" si="1"/>
        <v>-20</v>
      </c>
    </row>
    <row r="24" spans="1:15" ht="12" customHeight="1" x14ac:dyDescent="0.2">
      <c r="A24" s="326" t="s">
        <v>44</v>
      </c>
      <c r="B24" s="327">
        <f>examinésqualifiésavecHS!B24</f>
        <v>113</v>
      </c>
      <c r="C24" s="343">
        <f t="shared" si="2"/>
        <v>0.31476323119777161</v>
      </c>
      <c r="D24" s="280">
        <f>'tableau qualifications'!H36</f>
        <v>359</v>
      </c>
      <c r="E24" s="327">
        <f>examinésqualifiésavecHS!E24</f>
        <v>73</v>
      </c>
      <c r="F24" s="411">
        <f t="shared" si="3"/>
        <v>0.62931034482758619</v>
      </c>
      <c r="G24" s="280">
        <f>examinésqualifiésavecHS!G24</f>
        <v>116</v>
      </c>
      <c r="H24" s="531">
        <f t="shared" si="4"/>
        <v>31.454711362981456</v>
      </c>
      <c r="I24" s="327">
        <f>examinésqualifiésavecHS!I24</f>
        <v>2</v>
      </c>
      <c r="J24" s="343">
        <f t="shared" si="5"/>
        <v>1</v>
      </c>
      <c r="K24" s="280">
        <f>examinésqualifiésavecHS!K24</f>
        <v>2</v>
      </c>
      <c r="L24" s="327">
        <f>examinésqualifiésavecHS!L24</f>
        <v>0</v>
      </c>
      <c r="M24" s="411" t="str">
        <f t="shared" si="0"/>
        <v/>
      </c>
      <c r="N24" s="280">
        <f>examinésqualifiésavecHS!N24</f>
        <v>0</v>
      </c>
      <c r="O24" s="531" t="str">
        <f t="shared" si="1"/>
        <v/>
      </c>
    </row>
    <row r="25" spans="1:15" ht="12" customHeight="1" x14ac:dyDescent="0.2">
      <c r="A25" s="326" t="s">
        <v>45</v>
      </c>
      <c r="B25" s="327">
        <f>examinésqualifiésavecHS!B25</f>
        <v>144</v>
      </c>
      <c r="C25" s="343">
        <f>B25/D25</f>
        <v>0.59751037344398339</v>
      </c>
      <c r="D25" s="280">
        <f>examinésqualifiésavecHS!D25</f>
        <v>241</v>
      </c>
      <c r="E25" s="327">
        <f>examinésqualifiésavecHS!E25</f>
        <v>91</v>
      </c>
      <c r="F25" s="411">
        <f t="shared" si="3"/>
        <v>0.60666666666666669</v>
      </c>
      <c r="G25" s="280">
        <f>examinésqualifiésavecHS!G25</f>
        <v>150</v>
      </c>
      <c r="H25" s="531">
        <f t="shared" si="4"/>
        <v>0.91562932226832983</v>
      </c>
      <c r="I25" s="327">
        <f>examinésqualifiésavecHS!I25</f>
        <v>3</v>
      </c>
      <c r="J25" s="343">
        <f t="shared" si="5"/>
        <v>0.375</v>
      </c>
      <c r="K25" s="280">
        <f>examinésqualifiésavecHS!K25</f>
        <v>8</v>
      </c>
      <c r="L25" s="327">
        <f>examinésqualifiésavecHS!L25</f>
        <v>3</v>
      </c>
      <c r="M25" s="411">
        <f t="shared" si="0"/>
        <v>0.42857142857142855</v>
      </c>
      <c r="N25" s="280">
        <f>examinésqualifiésavecHS!N25</f>
        <v>7</v>
      </c>
      <c r="O25" s="531">
        <f t="shared" si="1"/>
        <v>5.357142857142855</v>
      </c>
    </row>
    <row r="26" spans="1:15" ht="12" customHeight="1" x14ac:dyDescent="0.2">
      <c r="A26" s="326" t="s">
        <v>46</v>
      </c>
      <c r="B26" s="327">
        <f>examinésqualifiésavecHS!B26</f>
        <v>88</v>
      </c>
      <c r="C26" s="343">
        <f t="shared" si="2"/>
        <v>0.34108527131782945</v>
      </c>
      <c r="D26" s="280">
        <f>examinésqualifiésavecHS!D26</f>
        <v>258</v>
      </c>
      <c r="E26" s="327">
        <f>examinésqualifiésavecHS!E26</f>
        <v>52</v>
      </c>
      <c r="F26" s="411">
        <f t="shared" si="3"/>
        <v>0.32098765432098764</v>
      </c>
      <c r="G26" s="280">
        <f>examinésqualifiésavecHS!G26</f>
        <v>162</v>
      </c>
      <c r="H26" s="531">
        <f t="shared" si="4"/>
        <v>-2.0097616996841818</v>
      </c>
      <c r="I26" s="327">
        <f>examinésqualifiésavecHS!I26</f>
        <v>4</v>
      </c>
      <c r="J26" s="343">
        <f t="shared" si="5"/>
        <v>0.19047619047619047</v>
      </c>
      <c r="K26" s="280">
        <f>examinésqualifiésavecHS!K26</f>
        <v>21</v>
      </c>
      <c r="L26" s="327">
        <f>examinésqualifiésavecHS!L26</f>
        <v>1</v>
      </c>
      <c r="M26" s="411">
        <f t="shared" si="0"/>
        <v>0.1</v>
      </c>
      <c r="N26" s="280">
        <f>examinésqualifiésavecHS!N26</f>
        <v>10</v>
      </c>
      <c r="O26" s="531">
        <f t="shared" si="1"/>
        <v>-9.0476190476190457</v>
      </c>
    </row>
    <row r="27" spans="1:15" ht="12" customHeight="1" x14ac:dyDescent="0.2">
      <c r="A27" s="326" t="s">
        <v>47</v>
      </c>
      <c r="B27" s="327">
        <f>examinésqualifiésavecHS!B27</f>
        <v>255</v>
      </c>
      <c r="C27" s="343">
        <f t="shared" si="2"/>
        <v>0.5875576036866359</v>
      </c>
      <c r="D27" s="280">
        <f>examinésqualifiésavecHS!D27</f>
        <v>434</v>
      </c>
      <c r="E27" s="327">
        <f>examinésqualifiésavecHS!E27</f>
        <v>164</v>
      </c>
      <c r="F27" s="411">
        <f t="shared" si="3"/>
        <v>0.63076923076923075</v>
      </c>
      <c r="G27" s="280">
        <f>examinésqualifiésavecHS!G27</f>
        <v>260</v>
      </c>
      <c r="H27" s="531">
        <f t="shared" si="4"/>
        <v>4.321162708259485</v>
      </c>
      <c r="I27" s="327">
        <f>examinésqualifiésavecHS!I27</f>
        <v>3</v>
      </c>
      <c r="J27" s="343">
        <f t="shared" si="5"/>
        <v>0.16666666666666666</v>
      </c>
      <c r="K27" s="280">
        <f>examinésqualifiésavecHS!K27</f>
        <v>18</v>
      </c>
      <c r="L27" s="327">
        <f>examinésqualifiésavecHS!L27</f>
        <v>2</v>
      </c>
      <c r="M27" s="411">
        <f t="shared" si="0"/>
        <v>0.4</v>
      </c>
      <c r="N27" s="280">
        <f>examinésqualifiésavecHS!N27</f>
        <v>5</v>
      </c>
      <c r="O27" s="531">
        <f t="shared" si="1"/>
        <v>23.333333333333336</v>
      </c>
    </row>
    <row r="28" spans="1:15" ht="12" customHeight="1" x14ac:dyDescent="0.2">
      <c r="A28" s="326" t="s">
        <v>48</v>
      </c>
      <c r="B28" s="327">
        <f>examinésqualifiésavecHS!B28</f>
        <v>235</v>
      </c>
      <c r="C28" s="343">
        <f t="shared" si="2"/>
        <v>0.5</v>
      </c>
      <c r="D28" s="280">
        <f>examinésqualifiésavecHS!D28</f>
        <v>470</v>
      </c>
      <c r="E28" s="327">
        <f>examinésqualifiésavecHS!E28</f>
        <v>119</v>
      </c>
      <c r="F28" s="411">
        <f t="shared" si="3"/>
        <v>0.50423728813559321</v>
      </c>
      <c r="G28" s="280">
        <f>examinésqualifiésavecHS!G28</f>
        <v>236</v>
      </c>
      <c r="H28" s="531">
        <f t="shared" si="4"/>
        <v>0.4237288135593209</v>
      </c>
      <c r="I28" s="327">
        <f>examinésqualifiésavecHS!I28</f>
        <v>6</v>
      </c>
      <c r="J28" s="343">
        <f t="shared" si="5"/>
        <v>0.25</v>
      </c>
      <c r="K28" s="280">
        <f>examinésqualifiésavecHS!K28</f>
        <v>24</v>
      </c>
      <c r="L28" s="327">
        <f>examinésqualifiésavecHS!L28</f>
        <v>4</v>
      </c>
      <c r="M28" s="411">
        <f t="shared" si="0"/>
        <v>0.36363636363636365</v>
      </c>
      <c r="N28" s="280">
        <f>examinésqualifiésavecHS!N28</f>
        <v>11</v>
      </c>
      <c r="O28" s="531">
        <f t="shared" si="1"/>
        <v>11.363636363636365</v>
      </c>
    </row>
    <row r="29" spans="1:15" ht="12" customHeight="1" x14ac:dyDescent="0.2">
      <c r="A29" s="326" t="s">
        <v>49</v>
      </c>
      <c r="B29" s="327">
        <f>examinésqualifiésavecHS!B29</f>
        <v>143</v>
      </c>
      <c r="C29" s="343">
        <f t="shared" si="2"/>
        <v>0.57429718875502012</v>
      </c>
      <c r="D29" s="280">
        <f>examinésqualifiésavecHS!D29</f>
        <v>249</v>
      </c>
      <c r="E29" s="327">
        <f>examinésqualifiésavecHS!E29</f>
        <v>90</v>
      </c>
      <c r="F29" s="411">
        <f t="shared" si="3"/>
        <v>0.59210526315789469</v>
      </c>
      <c r="G29" s="280">
        <f>examinésqualifiésavecHS!G29</f>
        <v>152</v>
      </c>
      <c r="H29" s="531">
        <f t="shared" si="4"/>
        <v>1.7808074402874574</v>
      </c>
      <c r="I29" s="327">
        <f>examinésqualifiésavecHS!I29</f>
        <v>2</v>
      </c>
      <c r="J29" s="343">
        <f t="shared" si="5"/>
        <v>0.22222222222222221</v>
      </c>
      <c r="K29" s="280">
        <f>examinésqualifiésavecHS!K29</f>
        <v>9</v>
      </c>
      <c r="L29" s="327">
        <f>examinésqualifiésavecHS!L29</f>
        <v>1</v>
      </c>
      <c r="M29" s="411">
        <f t="shared" si="0"/>
        <v>0.2</v>
      </c>
      <c r="N29" s="280">
        <f>examinésqualifiésavecHS!N29</f>
        <v>5</v>
      </c>
      <c r="O29" s="531">
        <f t="shared" si="1"/>
        <v>-2.2222222222222197</v>
      </c>
    </row>
    <row r="30" spans="1:15" ht="12" customHeight="1" x14ac:dyDescent="0.2">
      <c r="A30" s="326" t="s">
        <v>50</v>
      </c>
      <c r="B30" s="327">
        <f>examinésqualifiésavecHS!B30</f>
        <v>137</v>
      </c>
      <c r="C30" s="343">
        <f t="shared" si="2"/>
        <v>0.60087719298245612</v>
      </c>
      <c r="D30" s="280">
        <f>examinésqualifiésavecHS!D30</f>
        <v>228</v>
      </c>
      <c r="E30" s="327">
        <f>examinésqualifiésavecHS!E30</f>
        <v>100</v>
      </c>
      <c r="F30" s="411">
        <f t="shared" si="3"/>
        <v>0.60606060606060608</v>
      </c>
      <c r="G30" s="280">
        <f>examinésqualifiésavecHS!G30</f>
        <v>165</v>
      </c>
      <c r="H30" s="531">
        <f t="shared" si="4"/>
        <v>0.51834130781499566</v>
      </c>
      <c r="I30" s="327">
        <f>examinésqualifiésavecHS!I30</f>
        <v>5</v>
      </c>
      <c r="J30" s="343">
        <f t="shared" si="5"/>
        <v>0.35714285714285715</v>
      </c>
      <c r="K30" s="280">
        <f>examinésqualifiésavecHS!K30</f>
        <v>14</v>
      </c>
      <c r="L30" s="327">
        <f>examinésqualifiésavecHS!L30</f>
        <v>5</v>
      </c>
      <c r="M30" s="411">
        <f t="shared" si="0"/>
        <v>0.55555555555555558</v>
      </c>
      <c r="N30" s="280">
        <f>examinésqualifiésavecHS!N30</f>
        <v>9</v>
      </c>
      <c r="O30" s="531">
        <f t="shared" si="1"/>
        <v>19.841269841269842</v>
      </c>
    </row>
    <row r="31" spans="1:15" ht="12" customHeight="1" x14ac:dyDescent="0.2">
      <c r="A31" s="326" t="s">
        <v>51</v>
      </c>
      <c r="B31" s="327">
        <f>examinésqualifiésavecHS!B31</f>
        <v>241</v>
      </c>
      <c r="C31" s="343">
        <f t="shared" si="2"/>
        <v>0.48007968127490042</v>
      </c>
      <c r="D31" s="280">
        <f>examinésqualifiésavecHS!D31</f>
        <v>502</v>
      </c>
      <c r="E31" s="327">
        <f>examinésqualifiésavecHS!E31</f>
        <v>185</v>
      </c>
      <c r="F31" s="411">
        <f t="shared" si="3"/>
        <v>0.51104972375690605</v>
      </c>
      <c r="G31" s="280">
        <f>examinésqualifiésavecHS!G31</f>
        <v>362</v>
      </c>
      <c r="H31" s="531">
        <f t="shared" si="4"/>
        <v>3.0970042482005633</v>
      </c>
      <c r="I31" s="327">
        <f>examinésqualifiésavecHS!I31</f>
        <v>5</v>
      </c>
      <c r="J31" s="343">
        <f t="shared" si="5"/>
        <v>0.35714285714285715</v>
      </c>
      <c r="K31" s="280">
        <f>examinésqualifiésavecHS!K31</f>
        <v>14</v>
      </c>
      <c r="L31" s="327">
        <f>examinésqualifiésavecHS!L31</f>
        <v>4</v>
      </c>
      <c r="M31" s="411">
        <f t="shared" si="0"/>
        <v>0.5</v>
      </c>
      <c r="N31" s="280">
        <f>examinésqualifiésavecHS!N31</f>
        <v>8</v>
      </c>
      <c r="O31" s="531">
        <f t="shared" si="1"/>
        <v>14.285714285714285</v>
      </c>
    </row>
    <row r="32" spans="1:15" ht="12" customHeight="1" x14ac:dyDescent="0.2">
      <c r="A32" s="326" t="s">
        <v>52</v>
      </c>
      <c r="B32" s="327">
        <f>examinésqualifiésavecHS!B32</f>
        <v>87</v>
      </c>
      <c r="C32" s="343">
        <f t="shared" si="2"/>
        <v>0.41626794258373206</v>
      </c>
      <c r="D32" s="280">
        <f>examinésqualifiésavecHS!D32</f>
        <v>209</v>
      </c>
      <c r="E32" s="327">
        <f>examinésqualifiésavecHS!E32</f>
        <v>59</v>
      </c>
      <c r="F32" s="411">
        <f t="shared" si="3"/>
        <v>0.47967479674796748</v>
      </c>
      <c r="G32" s="280">
        <f>examinésqualifiésavecHS!G32</f>
        <v>123</v>
      </c>
      <c r="H32" s="531">
        <f t="shared" si="4"/>
        <v>6.3406854164235416</v>
      </c>
      <c r="I32" s="327">
        <f>examinésqualifiésavecHS!I32</f>
        <v>2</v>
      </c>
      <c r="J32" s="343">
        <f t="shared" si="5"/>
        <v>0.25</v>
      </c>
      <c r="K32" s="280">
        <f>examinésqualifiésavecHS!K32</f>
        <v>8</v>
      </c>
      <c r="L32" s="327">
        <f>examinésqualifiésavecHS!L32</f>
        <v>2</v>
      </c>
      <c r="M32" s="411">
        <f t="shared" si="0"/>
        <v>0.4</v>
      </c>
      <c r="N32" s="280">
        <f>examinésqualifiésavecHS!N32</f>
        <v>5</v>
      </c>
      <c r="O32" s="531">
        <f t="shared" si="1"/>
        <v>15.000000000000002</v>
      </c>
    </row>
    <row r="33" spans="1:15" ht="12" customHeight="1" x14ac:dyDescent="0.2">
      <c r="A33" s="326" t="s">
        <v>53</v>
      </c>
      <c r="B33" s="327">
        <f>examinésqualifiésavecHS!B33</f>
        <v>69</v>
      </c>
      <c r="C33" s="343">
        <f t="shared" si="2"/>
        <v>0.4825174825174825</v>
      </c>
      <c r="D33" s="280">
        <f>examinésqualifiésavecHS!D33</f>
        <v>143</v>
      </c>
      <c r="E33" s="327">
        <f>examinésqualifiésavecHS!E33</f>
        <v>42</v>
      </c>
      <c r="F33" s="411">
        <f t="shared" si="3"/>
        <v>0.51219512195121952</v>
      </c>
      <c r="G33" s="280">
        <f>examinésqualifiésavecHS!G33</f>
        <v>82</v>
      </c>
      <c r="H33" s="531">
        <f t="shared" si="4"/>
        <v>2.9677639433737024</v>
      </c>
      <c r="I33" s="327">
        <f>examinésqualifiésavecHS!I33</f>
        <v>1</v>
      </c>
      <c r="J33" s="343">
        <f t="shared" si="5"/>
        <v>0.16666666666666666</v>
      </c>
      <c r="K33" s="280">
        <f>examinésqualifiésavecHS!K33</f>
        <v>6</v>
      </c>
      <c r="L33" s="327">
        <f>examinésqualifiésavecHS!L33</f>
        <v>1</v>
      </c>
      <c r="M33" s="411">
        <f t="shared" si="0"/>
        <v>0.2</v>
      </c>
      <c r="N33" s="280">
        <f>examinésqualifiésavecHS!N33</f>
        <v>5</v>
      </c>
      <c r="O33" s="531">
        <f t="shared" si="1"/>
        <v>3.3333333333333353</v>
      </c>
    </row>
    <row r="34" spans="1:15" ht="12" customHeight="1" x14ac:dyDescent="0.2">
      <c r="A34" s="326" t="s">
        <v>54</v>
      </c>
      <c r="B34" s="327">
        <f>examinésqualifiésavecHS!B34</f>
        <v>181</v>
      </c>
      <c r="C34" s="343">
        <f t="shared" si="2"/>
        <v>0.59735973597359737</v>
      </c>
      <c r="D34" s="280">
        <f>examinésqualifiésavecHS!D34</f>
        <v>303</v>
      </c>
      <c r="E34" s="327">
        <f>examinésqualifiésavecHS!E34</f>
        <v>96</v>
      </c>
      <c r="F34" s="411">
        <f t="shared" si="3"/>
        <v>0.62745098039215685</v>
      </c>
      <c r="G34" s="280">
        <f>examinésqualifiésavecHS!G34</f>
        <v>153</v>
      </c>
      <c r="H34" s="531">
        <f t="shared" si="4"/>
        <v>3.0091244418559482</v>
      </c>
      <c r="I34" s="327">
        <f>examinésqualifiésavecHS!I34</f>
        <v>2</v>
      </c>
      <c r="J34" s="343">
        <f t="shared" si="5"/>
        <v>0.22222222222222221</v>
      </c>
      <c r="K34" s="280">
        <f>examinésqualifiésavecHS!K34</f>
        <v>9</v>
      </c>
      <c r="L34" s="327">
        <f>examinésqualifiésavecHS!L34</f>
        <v>2</v>
      </c>
      <c r="M34" s="411">
        <f t="shared" si="0"/>
        <v>0.5</v>
      </c>
      <c r="N34" s="280">
        <f>examinésqualifiésavecHS!N34</f>
        <v>4</v>
      </c>
      <c r="O34" s="531">
        <f t="shared" si="1"/>
        <v>27.777777777777779</v>
      </c>
    </row>
    <row r="35" spans="1:15" ht="12" customHeight="1" x14ac:dyDescent="0.2">
      <c r="A35" s="326" t="s">
        <v>55</v>
      </c>
      <c r="B35" s="327">
        <f>examinésqualifiésavecHS!B35</f>
        <v>135</v>
      </c>
      <c r="C35" s="343">
        <f t="shared" si="2"/>
        <v>0.52123552123552119</v>
      </c>
      <c r="D35" s="280">
        <f>examinésqualifiésavecHS!D35</f>
        <v>259</v>
      </c>
      <c r="E35" s="327">
        <f>examinésqualifiésavecHS!E35</f>
        <v>47</v>
      </c>
      <c r="F35" s="411">
        <f t="shared" si="3"/>
        <v>0.57317073170731703</v>
      </c>
      <c r="G35" s="280">
        <f>examinésqualifiésavecHS!G35</f>
        <v>82</v>
      </c>
      <c r="H35" s="531">
        <f t="shared" si="4"/>
        <v>5.1935210471795834</v>
      </c>
      <c r="I35" s="327">
        <f>examinésqualifiésavecHS!I35</f>
        <v>0</v>
      </c>
      <c r="J35" s="343">
        <f t="shared" si="5"/>
        <v>0</v>
      </c>
      <c r="K35" s="280">
        <f>examinésqualifiésavecHS!K35</f>
        <v>7</v>
      </c>
      <c r="L35" s="327">
        <f>examinésqualifiésavecHS!L35</f>
        <v>0</v>
      </c>
      <c r="M35" s="411">
        <f t="shared" si="0"/>
        <v>0</v>
      </c>
      <c r="N35" s="280">
        <f>examinésqualifiésavecHS!N35</f>
        <v>2</v>
      </c>
      <c r="O35" s="531">
        <f t="shared" si="1"/>
        <v>0</v>
      </c>
    </row>
    <row r="36" spans="1:15" ht="12" customHeight="1" x14ac:dyDescent="0.2">
      <c r="A36" s="326" t="s">
        <v>56</v>
      </c>
      <c r="B36" s="327">
        <f>examinésqualifiésavecHS!B36</f>
        <v>58</v>
      </c>
      <c r="C36" s="343">
        <f t="shared" si="2"/>
        <v>0.39455782312925169</v>
      </c>
      <c r="D36" s="280">
        <f>examinésqualifiésavecHS!D36</f>
        <v>147</v>
      </c>
      <c r="E36" s="327">
        <f>examinésqualifiésavecHS!E36</f>
        <v>39</v>
      </c>
      <c r="F36" s="411">
        <f t="shared" si="3"/>
        <v>0.39</v>
      </c>
      <c r="G36" s="280">
        <f>examinésqualifiésavecHS!G36</f>
        <v>100</v>
      </c>
      <c r="H36" s="531">
        <f t="shared" si="4"/>
        <v>-0.45578231292516813</v>
      </c>
      <c r="I36" s="327">
        <f>examinésqualifiésavecHS!I36</f>
        <v>3</v>
      </c>
      <c r="J36" s="343">
        <f t="shared" si="5"/>
        <v>0.5</v>
      </c>
      <c r="K36" s="280">
        <f>examinésqualifiésavecHS!K36</f>
        <v>6</v>
      </c>
      <c r="L36" s="327">
        <f>examinésqualifiésavecHS!L36</f>
        <v>1</v>
      </c>
      <c r="M36" s="411">
        <f t="shared" si="0"/>
        <v>0.33333333333333331</v>
      </c>
      <c r="N36" s="280">
        <f>examinésqualifiésavecHS!N36</f>
        <v>3</v>
      </c>
      <c r="O36" s="531">
        <f t="shared" si="1"/>
        <v>-16.666666666666668</v>
      </c>
    </row>
    <row r="37" spans="1:15" ht="12" customHeight="1" x14ac:dyDescent="0.2">
      <c r="A37" s="326" t="s">
        <v>57</v>
      </c>
      <c r="B37" s="327">
        <f>examinésqualifiésavecHS!B37</f>
        <v>9</v>
      </c>
      <c r="C37" s="343">
        <f t="shared" si="2"/>
        <v>0.47368421052631576</v>
      </c>
      <c r="D37" s="280">
        <f>examinésqualifiésavecHS!D37</f>
        <v>19</v>
      </c>
      <c r="E37" s="327">
        <f>examinésqualifiésavecHS!E37</f>
        <v>7</v>
      </c>
      <c r="F37" s="411">
        <f t="shared" si="3"/>
        <v>0.58333333333333337</v>
      </c>
      <c r="G37" s="280">
        <f>examinésqualifiésavecHS!G37</f>
        <v>12</v>
      </c>
      <c r="H37" s="531">
        <f t="shared" si="4"/>
        <v>10.96491228070176</v>
      </c>
      <c r="I37" s="327">
        <f>examinésqualifiésavecHS!I37</f>
        <v>0</v>
      </c>
      <c r="J37" s="343" t="str">
        <f t="shared" si="5"/>
        <v/>
      </c>
      <c r="K37" s="280">
        <f>examinésqualifiésavecHS!K37</f>
        <v>0</v>
      </c>
      <c r="L37" s="327">
        <f>examinésqualifiésavecHS!L37</f>
        <v>0</v>
      </c>
      <c r="M37" s="411" t="str">
        <f t="shared" si="0"/>
        <v/>
      </c>
      <c r="N37" s="280">
        <f>examinésqualifiésavecHS!N37</f>
        <v>0</v>
      </c>
      <c r="O37" s="531" t="str">
        <f t="shared" si="1"/>
        <v/>
      </c>
    </row>
    <row r="38" spans="1:15" ht="12" customHeight="1" x14ac:dyDescent="0.2">
      <c r="A38" s="326" t="s">
        <v>58</v>
      </c>
      <c r="B38" s="327">
        <f>examinésqualifiésavecHS!B38</f>
        <v>65</v>
      </c>
      <c r="C38" s="343">
        <f t="shared" si="2"/>
        <v>0.43333333333333335</v>
      </c>
      <c r="D38" s="280">
        <f>examinésqualifiésavecHS!D38</f>
        <v>150</v>
      </c>
      <c r="E38" s="327">
        <f>examinésqualifiésavecHS!E38</f>
        <v>37</v>
      </c>
      <c r="F38" s="411">
        <f t="shared" si="3"/>
        <v>0.43529411764705883</v>
      </c>
      <c r="G38" s="280">
        <f>examinésqualifiésavecHS!G38</f>
        <v>85</v>
      </c>
      <c r="H38" s="531">
        <f t="shared" si="4"/>
        <v>0.19607843137254832</v>
      </c>
      <c r="I38" s="327">
        <f>examinésqualifiésavecHS!I38</f>
        <v>0</v>
      </c>
      <c r="J38" s="343">
        <f t="shared" si="5"/>
        <v>0</v>
      </c>
      <c r="K38" s="280">
        <f>examinésqualifiésavecHS!K38</f>
        <v>4</v>
      </c>
      <c r="L38" s="327">
        <f>examinésqualifiésavecHS!L38</f>
        <v>0</v>
      </c>
      <c r="M38" s="411">
        <f t="shared" si="0"/>
        <v>0</v>
      </c>
      <c r="N38" s="280">
        <f>examinésqualifiésavecHS!N38</f>
        <v>4</v>
      </c>
      <c r="O38" s="531">
        <f t="shared" si="1"/>
        <v>0</v>
      </c>
    </row>
    <row r="39" spans="1:15" ht="12" customHeight="1" x14ac:dyDescent="0.2">
      <c r="A39" s="330">
        <v>76</v>
      </c>
      <c r="B39" s="331">
        <f>examinésqualifiésavecHS!B39</f>
        <v>7</v>
      </c>
      <c r="C39" s="343">
        <f t="shared" si="2"/>
        <v>0.46666666666666667</v>
      </c>
      <c r="D39" s="280">
        <f>examinésqualifiésavecHS!D39</f>
        <v>15</v>
      </c>
      <c r="E39" s="331">
        <f>examinésqualifiésavecHS!E39</f>
        <v>3</v>
      </c>
      <c r="F39" s="411">
        <f t="shared" si="3"/>
        <v>0.375</v>
      </c>
      <c r="G39" s="280">
        <f>examinésqualifiésavecHS!G39</f>
        <v>8</v>
      </c>
      <c r="H39" s="531">
        <f t="shared" si="4"/>
        <v>-9.1666666666666679</v>
      </c>
      <c r="I39" s="331">
        <f>examinésqualifiésavecHS!I39</f>
        <v>0</v>
      </c>
      <c r="J39" s="343">
        <f t="shared" si="5"/>
        <v>0</v>
      </c>
      <c r="K39" s="280">
        <f>examinésqualifiésavecHS!K39</f>
        <v>2</v>
      </c>
      <c r="L39" s="331">
        <f>examinésqualifiésavecHS!L39</f>
        <v>0</v>
      </c>
      <c r="M39" s="411">
        <f t="shared" si="0"/>
        <v>0</v>
      </c>
      <c r="N39" s="280">
        <f>examinésqualifiésavecHS!N39</f>
        <v>2</v>
      </c>
      <c r="O39" s="531">
        <f t="shared" si="1"/>
        <v>0</v>
      </c>
    </row>
    <row r="40" spans="1:15" ht="12" customHeight="1" x14ac:dyDescent="0.2">
      <c r="A40" s="330" t="s">
        <v>59</v>
      </c>
      <c r="B40" s="331">
        <f>examinésqualifiésavecHS!B40</f>
        <v>2</v>
      </c>
      <c r="C40" s="344">
        <f t="shared" si="2"/>
        <v>0.25</v>
      </c>
      <c r="D40" s="281">
        <f>examinésqualifiésavecHS!D40</f>
        <v>8</v>
      </c>
      <c r="E40" s="331">
        <f>examinésqualifiésavecHS!E40</f>
        <v>1</v>
      </c>
      <c r="F40" s="411">
        <f t="shared" si="3"/>
        <v>0.33333333333333331</v>
      </c>
      <c r="G40" s="281">
        <f>examinésqualifiésavecHS!G40</f>
        <v>3</v>
      </c>
      <c r="H40" s="531">
        <f t="shared" si="4"/>
        <v>8.3333333333333321</v>
      </c>
      <c r="I40" s="331">
        <f>examinésqualifiésavecHS!I40</f>
        <v>1</v>
      </c>
      <c r="J40" s="344">
        <f t="shared" si="5"/>
        <v>0.5</v>
      </c>
      <c r="K40" s="281">
        <f>examinésqualifiésavecHS!K40</f>
        <v>2</v>
      </c>
      <c r="L40" s="331">
        <f>examinésqualifiésavecHS!L40</f>
        <v>1</v>
      </c>
      <c r="M40" s="411">
        <f t="shared" si="0"/>
        <v>1</v>
      </c>
      <c r="N40" s="281">
        <f>examinésqualifiésavecHS!N40</f>
        <v>1</v>
      </c>
      <c r="O40" s="531">
        <f t="shared" si="1"/>
        <v>50</v>
      </c>
    </row>
    <row r="41" spans="1:15" ht="12" customHeight="1" x14ac:dyDescent="0.2">
      <c r="A41" s="333" t="s">
        <v>122</v>
      </c>
      <c r="B41" s="282">
        <f>examinésqualifiésavecHS!B41</f>
        <v>2755</v>
      </c>
      <c r="C41" s="345">
        <f t="shared" si="2"/>
        <v>0.549461507778221</v>
      </c>
      <c r="D41" s="282">
        <f>examinésqualifiésavecHS!D41</f>
        <v>5014</v>
      </c>
      <c r="E41" s="282">
        <f>SUM(E16:E40)</f>
        <v>1687</v>
      </c>
      <c r="F41" s="972">
        <f t="shared" si="3"/>
        <v>0.57283531409168087</v>
      </c>
      <c r="G41" s="282">
        <f>examinésqualifiésavecHS!G41</f>
        <v>2945</v>
      </c>
      <c r="H41" s="532">
        <f t="shared" si="4"/>
        <v>2.3373806313459866</v>
      </c>
      <c r="I41" s="282">
        <f>SUM(I16:I40)</f>
        <v>56</v>
      </c>
      <c r="J41" s="345">
        <f t="shared" si="5"/>
        <v>0.2857142857142857</v>
      </c>
      <c r="K41" s="282">
        <f>examinésqualifiésavecHS!K41</f>
        <v>196</v>
      </c>
      <c r="L41" s="282">
        <f>SUM(L16:L40)</f>
        <v>37</v>
      </c>
      <c r="M41" s="972">
        <f t="shared" ref="M41:M72" si="6">IFERROR(L41/N41,"")</f>
        <v>0.35576923076923078</v>
      </c>
      <c r="N41" s="282">
        <f>examinésqualifiésavecHS!N41</f>
        <v>104</v>
      </c>
      <c r="O41" s="532">
        <f t="shared" ref="O41:O73" si="7">IFERROR((M41-J41)*100,"")</f>
        <v>7.0054945054945081</v>
      </c>
    </row>
    <row r="42" spans="1:15" ht="12" customHeight="1" x14ac:dyDescent="0.2">
      <c r="A42" s="323" t="s">
        <v>61</v>
      </c>
      <c r="B42" s="324">
        <f>examinésqualifiésavecHS!B42</f>
        <v>45</v>
      </c>
      <c r="C42" s="342">
        <f t="shared" si="2"/>
        <v>0.19911504424778761</v>
      </c>
      <c r="D42" s="279">
        <f>examinésqualifiésavecHS!D42</f>
        <v>226</v>
      </c>
      <c r="E42" s="324">
        <f>examinésqualifiésavecHS!E42</f>
        <v>31</v>
      </c>
      <c r="F42" s="411">
        <f t="shared" si="3"/>
        <v>0.17714285714285713</v>
      </c>
      <c r="G42" s="279">
        <f>examinésqualifiésavecHS!G42</f>
        <v>175</v>
      </c>
      <c r="H42" s="531">
        <f t="shared" si="4"/>
        <v>-2.1972187104930487</v>
      </c>
      <c r="I42" s="324">
        <f>examinésqualifiésavecHS!I42</f>
        <v>6</v>
      </c>
      <c r="J42" s="342">
        <f t="shared" si="5"/>
        <v>0.25</v>
      </c>
      <c r="K42" s="279">
        <f>examinésqualifiésavecHS!K42</f>
        <v>24</v>
      </c>
      <c r="L42" s="324">
        <f>examinésqualifiésavecHS!L42</f>
        <v>4</v>
      </c>
      <c r="M42" s="411">
        <f t="shared" si="6"/>
        <v>0.2</v>
      </c>
      <c r="N42" s="279">
        <f>examinésqualifiésavecHS!N42</f>
        <v>20</v>
      </c>
      <c r="O42" s="531">
        <f t="shared" si="7"/>
        <v>-4.9999999999999991</v>
      </c>
    </row>
    <row r="43" spans="1:15" ht="12" customHeight="1" x14ac:dyDescent="0.2">
      <c r="A43" s="326" t="s">
        <v>62</v>
      </c>
      <c r="B43" s="327">
        <f>examinésqualifiésavecHS!B43</f>
        <v>107</v>
      </c>
      <c r="C43" s="343">
        <f t="shared" si="2"/>
        <v>0.28232189973614774</v>
      </c>
      <c r="D43" s="280">
        <f>examinésqualifiésavecHS!D43</f>
        <v>379</v>
      </c>
      <c r="E43" s="327">
        <f>examinésqualifiésavecHS!E43</f>
        <v>66</v>
      </c>
      <c r="F43" s="411">
        <f t="shared" si="3"/>
        <v>0.26938775510204083</v>
      </c>
      <c r="G43" s="280">
        <f>examinésqualifiésavecHS!G43</f>
        <v>245</v>
      </c>
      <c r="H43" s="531">
        <f t="shared" si="4"/>
        <v>-1.2934144634106914</v>
      </c>
      <c r="I43" s="327">
        <f>examinésqualifiésavecHS!I43</f>
        <v>9</v>
      </c>
      <c r="J43" s="343">
        <f t="shared" si="5"/>
        <v>0.18367346938775511</v>
      </c>
      <c r="K43" s="280">
        <f>examinésqualifiésavecHS!K43</f>
        <v>49</v>
      </c>
      <c r="L43" s="327">
        <f>examinésqualifiésavecHS!L43</f>
        <v>5</v>
      </c>
      <c r="M43" s="411">
        <f t="shared" si="6"/>
        <v>0.13157894736842105</v>
      </c>
      <c r="N43" s="280">
        <f>examinésqualifiésavecHS!N43</f>
        <v>38</v>
      </c>
      <c r="O43" s="531">
        <f t="shared" si="7"/>
        <v>-5.2094522019334066</v>
      </c>
    </row>
    <row r="44" spans="1:15" ht="12" customHeight="1" x14ac:dyDescent="0.2">
      <c r="A44" s="326" t="s">
        <v>63</v>
      </c>
      <c r="B44" s="327">
        <f>examinésqualifiésavecHS!B44</f>
        <v>180</v>
      </c>
      <c r="C44" s="343">
        <f t="shared" si="2"/>
        <v>0.29079159935379645</v>
      </c>
      <c r="D44" s="280">
        <f>examinésqualifiésavecHS!D44</f>
        <v>619</v>
      </c>
      <c r="E44" s="327">
        <f>examinésqualifiésavecHS!E44</f>
        <v>117</v>
      </c>
      <c r="F44" s="411">
        <f t="shared" si="3"/>
        <v>0.29104477611940299</v>
      </c>
      <c r="G44" s="280">
        <f>examinésqualifiésavecHS!G44</f>
        <v>402</v>
      </c>
      <c r="H44" s="531">
        <f t="shared" si="4"/>
        <v>2.5317676560654423E-2</v>
      </c>
      <c r="I44" s="327">
        <f>examinésqualifiésavecHS!I44</f>
        <v>10</v>
      </c>
      <c r="J44" s="343">
        <f t="shared" si="5"/>
        <v>0.22222222222222221</v>
      </c>
      <c r="K44" s="280">
        <f>examinésqualifiésavecHS!K44</f>
        <v>45</v>
      </c>
      <c r="L44" s="327">
        <f>examinésqualifiésavecHS!L44</f>
        <v>9</v>
      </c>
      <c r="M44" s="411">
        <f t="shared" si="6"/>
        <v>0.26470588235294118</v>
      </c>
      <c r="N44" s="280">
        <f>examinésqualifiésavecHS!N44</f>
        <v>34</v>
      </c>
      <c r="O44" s="531">
        <f t="shared" si="7"/>
        <v>4.2483660130718972</v>
      </c>
    </row>
    <row r="45" spans="1:15" ht="12" customHeight="1" x14ac:dyDescent="0.2">
      <c r="A45" s="326" t="s">
        <v>64</v>
      </c>
      <c r="B45" s="327">
        <f>examinésqualifiésavecHS!B45</f>
        <v>64</v>
      </c>
      <c r="C45" s="343">
        <f t="shared" si="2"/>
        <v>0.25</v>
      </c>
      <c r="D45" s="280">
        <f>examinésqualifiésavecHS!D45</f>
        <v>256</v>
      </c>
      <c r="E45" s="327">
        <f>examinésqualifiésavecHS!E45</f>
        <v>46</v>
      </c>
      <c r="F45" s="411">
        <f t="shared" si="3"/>
        <v>0.23232323232323232</v>
      </c>
      <c r="G45" s="280">
        <f>examinésqualifiésavecHS!G45</f>
        <v>198</v>
      </c>
      <c r="H45" s="531">
        <f t="shared" si="4"/>
        <v>-1.767676767676768</v>
      </c>
      <c r="I45" s="327">
        <f>examinésqualifiésavecHS!I45</f>
        <v>2</v>
      </c>
      <c r="J45" s="343">
        <f t="shared" si="5"/>
        <v>0.10526315789473684</v>
      </c>
      <c r="K45" s="280">
        <f>examinésqualifiésavecHS!K45</f>
        <v>19</v>
      </c>
      <c r="L45" s="327">
        <f>examinésqualifiésavecHS!L45</f>
        <v>2</v>
      </c>
      <c r="M45" s="411">
        <f t="shared" si="6"/>
        <v>0.11764705882352941</v>
      </c>
      <c r="N45" s="280">
        <f>examinésqualifiésavecHS!N45</f>
        <v>17</v>
      </c>
      <c r="O45" s="531">
        <f t="shared" si="7"/>
        <v>1.2383900928792575</v>
      </c>
    </row>
    <row r="46" spans="1:15" ht="12" customHeight="1" x14ac:dyDescent="0.2">
      <c r="A46" s="326" t="s">
        <v>65</v>
      </c>
      <c r="B46" s="327">
        <f>examinésqualifiésavecHS!B46</f>
        <v>30</v>
      </c>
      <c r="C46" s="343">
        <f t="shared" si="2"/>
        <v>0.34883720930232559</v>
      </c>
      <c r="D46" s="280">
        <f>examinésqualifiésavecHS!D46</f>
        <v>86</v>
      </c>
      <c r="E46" s="327">
        <f>examinésqualifiésavecHS!E46</f>
        <v>24</v>
      </c>
      <c r="F46" s="411">
        <f t="shared" si="3"/>
        <v>0.3380281690140845</v>
      </c>
      <c r="G46" s="280">
        <f>examinésqualifiésavecHS!G46</f>
        <v>71</v>
      </c>
      <c r="H46" s="531">
        <f t="shared" si="4"/>
        <v>-1.080904028824109</v>
      </c>
      <c r="I46" s="327">
        <f>examinésqualifiésavecHS!I46</f>
        <v>1</v>
      </c>
      <c r="J46" s="343">
        <f t="shared" si="5"/>
        <v>7.6923076923076927E-2</v>
      </c>
      <c r="K46" s="280">
        <f>examinésqualifiésavecHS!K46</f>
        <v>13</v>
      </c>
      <c r="L46" s="327">
        <f>examinésqualifiésavecHS!L46</f>
        <v>0</v>
      </c>
      <c r="M46" s="411">
        <f t="shared" si="6"/>
        <v>0</v>
      </c>
      <c r="N46" s="280">
        <f>examinésqualifiésavecHS!N46</f>
        <v>6</v>
      </c>
      <c r="O46" s="531">
        <f t="shared" si="7"/>
        <v>-7.6923076923076925</v>
      </c>
    </row>
    <row r="47" spans="1:15" ht="12" customHeight="1" x14ac:dyDescent="0.2">
      <c r="A47" s="326" t="s">
        <v>66</v>
      </c>
      <c r="B47" s="327">
        <f>examinésqualifiésavecHS!B47</f>
        <v>30</v>
      </c>
      <c r="C47" s="343">
        <f t="shared" si="2"/>
        <v>0.22727272727272727</v>
      </c>
      <c r="D47" s="280">
        <f>examinésqualifiésavecHS!D47</f>
        <v>132</v>
      </c>
      <c r="E47" s="327">
        <f>examinésqualifiésavecHS!E47</f>
        <v>15</v>
      </c>
      <c r="F47" s="411">
        <f t="shared" si="3"/>
        <v>0.17241379310344829</v>
      </c>
      <c r="G47" s="280">
        <f>examinésqualifiésavecHS!G47</f>
        <v>87</v>
      </c>
      <c r="H47" s="531">
        <f t="shared" si="4"/>
        <v>-5.4858934169278974</v>
      </c>
      <c r="I47" s="327">
        <f>examinésqualifiésavecHS!I47</f>
        <v>1</v>
      </c>
      <c r="J47" s="343">
        <f t="shared" si="5"/>
        <v>0.14285714285714285</v>
      </c>
      <c r="K47" s="280">
        <f>examinésqualifiésavecHS!K47</f>
        <v>7</v>
      </c>
      <c r="L47" s="327">
        <f>examinésqualifiésavecHS!L47</f>
        <v>0</v>
      </c>
      <c r="M47" s="411">
        <f t="shared" si="6"/>
        <v>0</v>
      </c>
      <c r="N47" s="280">
        <f>examinésqualifiésavecHS!N47</f>
        <v>3</v>
      </c>
      <c r="O47" s="531">
        <f t="shared" si="7"/>
        <v>-14.285714285714285</v>
      </c>
    </row>
    <row r="48" spans="1:15" ht="12" customHeight="1" x14ac:dyDescent="0.2">
      <c r="A48" s="326" t="s">
        <v>67</v>
      </c>
      <c r="B48" s="327">
        <f>examinésqualifiésavecHS!B48</f>
        <v>82</v>
      </c>
      <c r="C48" s="343">
        <f t="shared" si="2"/>
        <v>0.41836734693877553</v>
      </c>
      <c r="D48" s="280">
        <f>examinésqualifiésavecHS!D48</f>
        <v>196</v>
      </c>
      <c r="E48" s="327">
        <f>examinésqualifiésavecHS!E48</f>
        <v>54</v>
      </c>
      <c r="F48" s="411">
        <f t="shared" si="3"/>
        <v>0.39130434782608697</v>
      </c>
      <c r="G48" s="280">
        <f>examinésqualifiésavecHS!G48</f>
        <v>138</v>
      </c>
      <c r="H48" s="531">
        <f t="shared" si="4"/>
        <v>-2.7062999112688555</v>
      </c>
      <c r="I48" s="327">
        <f>examinésqualifiésavecHS!I48</f>
        <v>2</v>
      </c>
      <c r="J48" s="343">
        <f t="shared" si="5"/>
        <v>0.2857142857142857</v>
      </c>
      <c r="K48" s="280">
        <f>examinésqualifiésavecHS!K48</f>
        <v>7</v>
      </c>
      <c r="L48" s="327">
        <f>examinésqualifiésavecHS!L48</f>
        <v>2</v>
      </c>
      <c r="M48" s="411">
        <f t="shared" si="6"/>
        <v>0.33333333333333331</v>
      </c>
      <c r="N48" s="280">
        <f>examinésqualifiésavecHS!N48</f>
        <v>6</v>
      </c>
      <c r="O48" s="531">
        <f t="shared" si="7"/>
        <v>4.7619047619047619</v>
      </c>
    </row>
    <row r="49" spans="1:15" ht="12" customHeight="1" x14ac:dyDescent="0.2">
      <c r="A49" s="326" t="s">
        <v>68</v>
      </c>
      <c r="B49" s="327">
        <f>examinésqualifiésavecHS!B49</f>
        <v>76</v>
      </c>
      <c r="C49" s="343">
        <f t="shared" si="2"/>
        <v>0.45238095238095238</v>
      </c>
      <c r="D49" s="280">
        <f>examinésqualifiésavecHS!D49</f>
        <v>168</v>
      </c>
      <c r="E49" s="327">
        <f>examinésqualifiésavecHS!E49</f>
        <v>41</v>
      </c>
      <c r="F49" s="411">
        <f t="shared" si="3"/>
        <v>0.37614678899082571</v>
      </c>
      <c r="G49" s="280">
        <f>examinésqualifiésavecHS!G49</f>
        <v>109</v>
      </c>
      <c r="H49" s="531">
        <f t="shared" si="4"/>
        <v>-7.6234163390126675</v>
      </c>
      <c r="I49" s="327">
        <f>examinésqualifiésavecHS!I49</f>
        <v>3</v>
      </c>
      <c r="J49" s="343">
        <f t="shared" si="5"/>
        <v>0.3</v>
      </c>
      <c r="K49" s="280">
        <f>examinésqualifiésavecHS!K49</f>
        <v>10</v>
      </c>
      <c r="L49" s="327">
        <f>examinésqualifiésavecHS!L49</f>
        <v>3</v>
      </c>
      <c r="M49" s="411">
        <f t="shared" si="6"/>
        <v>0.5</v>
      </c>
      <c r="N49" s="280">
        <f>examinésqualifiésavecHS!N49</f>
        <v>6</v>
      </c>
      <c r="O49" s="531">
        <f t="shared" si="7"/>
        <v>20</v>
      </c>
    </row>
    <row r="50" spans="1:15" ht="12" customHeight="1" x14ac:dyDescent="0.2">
      <c r="A50" s="326" t="s">
        <v>69</v>
      </c>
      <c r="B50" s="327">
        <f>examinésqualifiésavecHS!B50</f>
        <v>80</v>
      </c>
      <c r="C50" s="343">
        <f t="shared" si="2"/>
        <v>0.38461538461538464</v>
      </c>
      <c r="D50" s="280">
        <f>examinésqualifiésavecHS!D50</f>
        <v>208</v>
      </c>
      <c r="E50" s="327">
        <f>examinésqualifiésavecHS!E50</f>
        <v>40</v>
      </c>
      <c r="F50" s="411">
        <f t="shared" si="3"/>
        <v>0.36036036036036034</v>
      </c>
      <c r="G50" s="280">
        <f>examinésqualifiésavecHS!G50</f>
        <v>111</v>
      </c>
      <c r="H50" s="531">
        <f t="shared" si="4"/>
        <v>-2.4255024255024296</v>
      </c>
      <c r="I50" s="327">
        <f>examinésqualifiésavecHS!I50</f>
        <v>3</v>
      </c>
      <c r="J50" s="343">
        <f t="shared" si="5"/>
        <v>0.3</v>
      </c>
      <c r="K50" s="280">
        <f>examinésqualifiésavecHS!K50</f>
        <v>10</v>
      </c>
      <c r="L50" s="327">
        <f>examinésqualifiésavecHS!L50</f>
        <v>3</v>
      </c>
      <c r="M50" s="411">
        <f t="shared" si="6"/>
        <v>0.3</v>
      </c>
      <c r="N50" s="280">
        <f>examinésqualifiésavecHS!N50</f>
        <v>10</v>
      </c>
      <c r="O50" s="531">
        <f t="shared" si="7"/>
        <v>0</v>
      </c>
    </row>
    <row r="51" spans="1:15" ht="12" customHeight="1" x14ac:dyDescent="0.2">
      <c r="A51" s="326" t="s">
        <v>70</v>
      </c>
      <c r="B51" s="327">
        <f>examinésqualifiésavecHS!B51</f>
        <v>25</v>
      </c>
      <c r="C51" s="343">
        <f t="shared" si="2"/>
        <v>0.3048780487804878</v>
      </c>
      <c r="D51" s="280">
        <f>examinésqualifiésavecHS!D51</f>
        <v>82</v>
      </c>
      <c r="E51" s="327">
        <f>examinésqualifiésavecHS!E51</f>
        <v>21</v>
      </c>
      <c r="F51" s="411">
        <f t="shared" si="3"/>
        <v>0.30434782608695654</v>
      </c>
      <c r="G51" s="280">
        <f>examinésqualifiésavecHS!G51</f>
        <v>69</v>
      </c>
      <c r="H51" s="531">
        <f t="shared" si="4"/>
        <v>-5.3022269353125706E-2</v>
      </c>
      <c r="I51" s="327">
        <f>examinésqualifiésavecHS!I51</f>
        <v>1</v>
      </c>
      <c r="J51" s="343">
        <f t="shared" si="5"/>
        <v>0.25</v>
      </c>
      <c r="K51" s="280">
        <f>examinésqualifiésavecHS!K51</f>
        <v>4</v>
      </c>
      <c r="L51" s="327">
        <f>examinésqualifiésavecHS!L51</f>
        <v>0</v>
      </c>
      <c r="M51" s="411">
        <f t="shared" si="6"/>
        <v>0</v>
      </c>
      <c r="N51" s="280">
        <f>examinésqualifiésavecHS!N51</f>
        <v>3</v>
      </c>
      <c r="O51" s="531">
        <f t="shared" si="7"/>
        <v>-25</v>
      </c>
    </row>
    <row r="52" spans="1:15" ht="12" customHeight="1" x14ac:dyDescent="0.2">
      <c r="A52" s="326" t="s">
        <v>71</v>
      </c>
      <c r="B52" s="327">
        <f>examinésqualifiésavecHS!B52</f>
        <v>66</v>
      </c>
      <c r="C52" s="343">
        <f t="shared" si="2"/>
        <v>0.51968503937007871</v>
      </c>
      <c r="D52" s="280">
        <f>examinésqualifiésavecHS!D52</f>
        <v>127</v>
      </c>
      <c r="E52" s="327">
        <f>examinésqualifiésavecHS!E52</f>
        <v>55</v>
      </c>
      <c r="F52" s="411">
        <f t="shared" si="3"/>
        <v>0.50458715596330272</v>
      </c>
      <c r="G52" s="280">
        <f>examinésqualifiésavecHS!G52</f>
        <v>109</v>
      </c>
      <c r="H52" s="531">
        <f t="shared" si="4"/>
        <v>-1.509788340677598</v>
      </c>
      <c r="I52" s="327">
        <f>examinésqualifiésavecHS!I52</f>
        <v>4</v>
      </c>
      <c r="J52" s="343">
        <f t="shared" si="5"/>
        <v>0.8</v>
      </c>
      <c r="K52" s="280">
        <f>examinésqualifiésavecHS!K52</f>
        <v>5</v>
      </c>
      <c r="L52" s="327">
        <f>examinésqualifiésavecHS!L52</f>
        <v>2</v>
      </c>
      <c r="M52" s="411">
        <f t="shared" si="6"/>
        <v>0.66666666666666663</v>
      </c>
      <c r="N52" s="280">
        <f>examinésqualifiésavecHS!N52</f>
        <v>3</v>
      </c>
      <c r="O52" s="531">
        <f t="shared" si="7"/>
        <v>-13.333333333333341</v>
      </c>
    </row>
    <row r="53" spans="1:15" ht="12" customHeight="1" x14ac:dyDescent="0.2">
      <c r="A53" s="326" t="s">
        <v>72</v>
      </c>
      <c r="B53" s="327">
        <f>examinésqualifiésavecHS!B53</f>
        <v>69</v>
      </c>
      <c r="C53" s="343">
        <f t="shared" si="2"/>
        <v>0.44805194805194803</v>
      </c>
      <c r="D53" s="280">
        <f>examinésqualifiésavecHS!D53</f>
        <v>154</v>
      </c>
      <c r="E53" s="327">
        <f>examinésqualifiésavecHS!E53</f>
        <v>58</v>
      </c>
      <c r="F53" s="411">
        <f t="shared" si="3"/>
        <v>0.46400000000000002</v>
      </c>
      <c r="G53" s="280">
        <f>examinésqualifiésavecHS!G53</f>
        <v>125</v>
      </c>
      <c r="H53" s="531">
        <f t="shared" si="4"/>
        <v>1.5948051948051989</v>
      </c>
      <c r="I53" s="327">
        <f>examinésqualifiésavecHS!I53</f>
        <v>4</v>
      </c>
      <c r="J53" s="343">
        <f t="shared" si="5"/>
        <v>1</v>
      </c>
      <c r="K53" s="280">
        <f>examinésqualifiésavecHS!K53</f>
        <v>4</v>
      </c>
      <c r="L53" s="327">
        <f>examinésqualifiésavecHS!L53</f>
        <v>2</v>
      </c>
      <c r="M53" s="411">
        <f t="shared" si="6"/>
        <v>1</v>
      </c>
      <c r="N53" s="280">
        <f>examinésqualifiésavecHS!N53</f>
        <v>2</v>
      </c>
      <c r="O53" s="531">
        <f t="shared" si="7"/>
        <v>0</v>
      </c>
    </row>
    <row r="54" spans="1:15" ht="12" customHeight="1" x14ac:dyDescent="0.2">
      <c r="A54" s="326" t="s">
        <v>73</v>
      </c>
      <c r="B54" s="327">
        <f>examinésqualifiésavecHS!B54</f>
        <v>33</v>
      </c>
      <c r="C54" s="343">
        <f t="shared" si="2"/>
        <v>0.37931034482758619</v>
      </c>
      <c r="D54" s="280">
        <f>examinésqualifiésavecHS!D54</f>
        <v>87</v>
      </c>
      <c r="E54" s="327">
        <f>examinésqualifiésavecHS!E54</f>
        <v>23</v>
      </c>
      <c r="F54" s="411">
        <f t="shared" si="3"/>
        <v>0.32857142857142857</v>
      </c>
      <c r="G54" s="280">
        <f>examinésqualifiésavecHS!G54</f>
        <v>70</v>
      </c>
      <c r="H54" s="531">
        <f t="shared" si="4"/>
        <v>-5.0738916256157616</v>
      </c>
      <c r="I54" s="327">
        <f>examinésqualifiésavecHS!I54</f>
        <v>2</v>
      </c>
      <c r="J54" s="343">
        <f t="shared" si="5"/>
        <v>0.5</v>
      </c>
      <c r="K54" s="280">
        <f>examinésqualifiésavecHS!K54</f>
        <v>4</v>
      </c>
      <c r="L54" s="327">
        <f>examinésqualifiésavecHS!L54</f>
        <v>2</v>
      </c>
      <c r="M54" s="411">
        <f t="shared" si="6"/>
        <v>0.66666666666666663</v>
      </c>
      <c r="N54" s="280">
        <f>examinésqualifiésavecHS!N54</f>
        <v>3</v>
      </c>
      <c r="O54" s="531">
        <f t="shared" si="7"/>
        <v>16.666666666666664</v>
      </c>
    </row>
    <row r="55" spans="1:15" ht="12" customHeight="1" x14ac:dyDescent="0.2">
      <c r="A55" s="326" t="s">
        <v>74</v>
      </c>
      <c r="B55" s="327">
        <f>examinésqualifiésavecHS!B55</f>
        <v>111</v>
      </c>
      <c r="C55" s="343">
        <f t="shared" si="2"/>
        <v>0.24721603563474387</v>
      </c>
      <c r="D55" s="280">
        <f>examinésqualifiésavecHS!D55</f>
        <v>449</v>
      </c>
      <c r="E55" s="327">
        <f>examinésqualifiésavecHS!E55</f>
        <v>78</v>
      </c>
      <c r="F55" s="411">
        <f t="shared" si="3"/>
        <v>0.24148606811145512</v>
      </c>
      <c r="G55" s="280">
        <f>examinésqualifiésavecHS!G55</f>
        <v>323</v>
      </c>
      <c r="H55" s="531">
        <f t="shared" si="4"/>
        <v>-0.57299675232887481</v>
      </c>
      <c r="I55" s="327">
        <f>examinésqualifiésavecHS!I55</f>
        <v>8</v>
      </c>
      <c r="J55" s="343">
        <f t="shared" si="5"/>
        <v>0.21621621621621623</v>
      </c>
      <c r="K55" s="280">
        <f>examinésqualifiésavecHS!K55</f>
        <v>37</v>
      </c>
      <c r="L55" s="327">
        <f>examinésqualifiésavecHS!L55</f>
        <v>6</v>
      </c>
      <c r="M55" s="411">
        <f t="shared" si="6"/>
        <v>0.22222222222222221</v>
      </c>
      <c r="N55" s="280">
        <f>examinésqualifiésavecHS!N55</f>
        <v>27</v>
      </c>
      <c r="O55" s="531">
        <f t="shared" si="7"/>
        <v>0.60060060060059817</v>
      </c>
    </row>
    <row r="56" spans="1:15" ht="12" customHeight="1" x14ac:dyDescent="0.2">
      <c r="A56" s="326" t="s">
        <v>75</v>
      </c>
      <c r="B56" s="327">
        <f>examinésqualifiésavecHS!B56</f>
        <v>136</v>
      </c>
      <c r="C56" s="343">
        <f t="shared" si="2"/>
        <v>0.31336405529953915</v>
      </c>
      <c r="D56" s="280">
        <f>examinésqualifiésavecHS!D56</f>
        <v>434</v>
      </c>
      <c r="E56" s="327">
        <f>examinésqualifiésavecHS!E56</f>
        <v>76</v>
      </c>
      <c r="F56" s="411">
        <f t="shared" si="3"/>
        <v>0.2733812949640288</v>
      </c>
      <c r="G56" s="280">
        <f>examinésqualifiésavecHS!G56</f>
        <v>278</v>
      </c>
      <c r="H56" s="531">
        <f t="shared" si="4"/>
        <v>-3.9982760335510346</v>
      </c>
      <c r="I56" s="327">
        <f>examinésqualifiésavecHS!I56</f>
        <v>3</v>
      </c>
      <c r="J56" s="343">
        <f t="shared" si="5"/>
        <v>8.1081081081081086E-2</v>
      </c>
      <c r="K56" s="280">
        <f>examinésqualifiésavecHS!K56</f>
        <v>37</v>
      </c>
      <c r="L56" s="327">
        <f>examinésqualifiésavecHS!L56</f>
        <v>2</v>
      </c>
      <c r="M56" s="411">
        <f t="shared" si="6"/>
        <v>6.25E-2</v>
      </c>
      <c r="N56" s="280">
        <f>examinésqualifiésavecHS!N56</f>
        <v>32</v>
      </c>
      <c r="O56" s="531">
        <f t="shared" si="7"/>
        <v>-1.8581081081081086</v>
      </c>
    </row>
    <row r="57" spans="1:15" ht="12" customHeight="1" x14ac:dyDescent="0.2">
      <c r="A57" s="326" t="s">
        <v>76</v>
      </c>
      <c r="B57" s="327">
        <f>examinésqualifiésavecHS!B57</f>
        <v>75</v>
      </c>
      <c r="C57" s="343">
        <f t="shared" si="2"/>
        <v>0.352112676056338</v>
      </c>
      <c r="D57" s="280">
        <f>examinésqualifiésavecHS!D57</f>
        <v>213</v>
      </c>
      <c r="E57" s="327">
        <f>examinésqualifiésavecHS!E57</f>
        <v>48</v>
      </c>
      <c r="F57" s="411">
        <f t="shared" si="3"/>
        <v>0.34042553191489361</v>
      </c>
      <c r="G57" s="280">
        <f>examinésqualifiésavecHS!G57</f>
        <v>141</v>
      </c>
      <c r="H57" s="531">
        <f t="shared" si="4"/>
        <v>-1.1687144141444394</v>
      </c>
      <c r="I57" s="327">
        <f>examinésqualifiésavecHS!I57</f>
        <v>4</v>
      </c>
      <c r="J57" s="343">
        <f t="shared" si="5"/>
        <v>0.22222222222222221</v>
      </c>
      <c r="K57" s="280">
        <f>examinésqualifiésavecHS!K57</f>
        <v>18</v>
      </c>
      <c r="L57" s="327">
        <f>examinésqualifiésavecHS!L57</f>
        <v>3</v>
      </c>
      <c r="M57" s="411">
        <f t="shared" si="6"/>
        <v>0.33333333333333331</v>
      </c>
      <c r="N57" s="280">
        <f>examinésqualifiésavecHS!N57</f>
        <v>9</v>
      </c>
      <c r="O57" s="531">
        <f t="shared" si="7"/>
        <v>11.111111111111111</v>
      </c>
    </row>
    <row r="58" spans="1:15" ht="12" customHeight="1" x14ac:dyDescent="0.2">
      <c r="A58" s="326" t="s">
        <v>77</v>
      </c>
      <c r="B58" s="327">
        <f>examinésqualifiésavecHS!B58</f>
        <v>65</v>
      </c>
      <c r="C58" s="343">
        <f t="shared" si="2"/>
        <v>0.22569444444444445</v>
      </c>
      <c r="D58" s="280">
        <f>examinésqualifiésavecHS!D58</f>
        <v>288</v>
      </c>
      <c r="E58" s="327">
        <f>examinésqualifiésavecHS!E58</f>
        <v>37</v>
      </c>
      <c r="F58" s="411">
        <f t="shared" si="3"/>
        <v>0.24666666666666667</v>
      </c>
      <c r="G58" s="280">
        <f>examinésqualifiésavecHS!G58</f>
        <v>150</v>
      </c>
      <c r="H58" s="531">
        <f t="shared" si="4"/>
        <v>2.0972222222222223</v>
      </c>
      <c r="I58" s="327">
        <f>examinésqualifiésavecHS!I58</f>
        <v>1</v>
      </c>
      <c r="J58" s="343">
        <f t="shared" si="5"/>
        <v>3.8461538461538464E-2</v>
      </c>
      <c r="K58" s="280">
        <f>examinésqualifiésavecHS!K58</f>
        <v>26</v>
      </c>
      <c r="L58" s="327">
        <f>examinésqualifiésavecHS!L58</f>
        <v>0</v>
      </c>
      <c r="M58" s="411">
        <f t="shared" si="6"/>
        <v>0</v>
      </c>
      <c r="N58" s="280">
        <f>examinésqualifiésavecHS!N58</f>
        <v>15</v>
      </c>
      <c r="O58" s="531">
        <f t="shared" si="7"/>
        <v>-3.8461538461538463</v>
      </c>
    </row>
    <row r="59" spans="1:15" ht="12" customHeight="1" x14ac:dyDescent="0.2">
      <c r="A59" s="326" t="s">
        <v>78</v>
      </c>
      <c r="B59" s="327">
        <f>examinésqualifiésavecHS!B59</f>
        <v>204</v>
      </c>
      <c r="C59" s="343">
        <f t="shared" si="2"/>
        <v>0.6</v>
      </c>
      <c r="D59" s="280">
        <f>examinésqualifiésavecHS!D59</f>
        <v>340</v>
      </c>
      <c r="E59" s="327">
        <f>examinésqualifiésavecHS!E59</f>
        <v>132</v>
      </c>
      <c r="F59" s="411">
        <f t="shared" si="3"/>
        <v>0.57641921397379914</v>
      </c>
      <c r="G59" s="280">
        <f>examinésqualifiésavecHS!G59</f>
        <v>229</v>
      </c>
      <c r="H59" s="531">
        <f t="shared" si="4"/>
        <v>-2.358078602620084</v>
      </c>
      <c r="I59" s="327">
        <f>examinésqualifiésavecHS!I59</f>
        <v>10</v>
      </c>
      <c r="J59" s="343">
        <f t="shared" si="5"/>
        <v>0.3125</v>
      </c>
      <c r="K59" s="280">
        <f>examinésqualifiésavecHS!K59</f>
        <v>32</v>
      </c>
      <c r="L59" s="327">
        <f>examinésqualifiésavecHS!L59</f>
        <v>8</v>
      </c>
      <c r="M59" s="411">
        <f t="shared" si="6"/>
        <v>0.33333333333333331</v>
      </c>
      <c r="N59" s="280">
        <f>examinésqualifiésavecHS!N59</f>
        <v>24</v>
      </c>
      <c r="O59" s="531">
        <f t="shared" si="7"/>
        <v>2.0833333333333313</v>
      </c>
    </row>
    <row r="60" spans="1:15" ht="12" customHeight="1" x14ac:dyDescent="0.2">
      <c r="A60" s="326" t="s">
        <v>79</v>
      </c>
      <c r="B60" s="327">
        <f>examinésqualifiésavecHS!B60</f>
        <v>196</v>
      </c>
      <c r="C60" s="343">
        <f t="shared" si="2"/>
        <v>0.60869565217391308</v>
      </c>
      <c r="D60" s="280">
        <f>examinésqualifiésavecHS!D60</f>
        <v>322</v>
      </c>
      <c r="E60" s="327">
        <f>examinésqualifiésavecHS!E60</f>
        <v>154</v>
      </c>
      <c r="F60" s="411">
        <f t="shared" si="3"/>
        <v>0.61111111111111116</v>
      </c>
      <c r="G60" s="280">
        <f>examinésqualifiésavecHS!G60</f>
        <v>252</v>
      </c>
      <c r="H60" s="531">
        <f t="shared" si="4"/>
        <v>0.24154589371980784</v>
      </c>
      <c r="I60" s="327">
        <f>examinésqualifiésavecHS!I60</f>
        <v>9</v>
      </c>
      <c r="J60" s="343">
        <f t="shared" si="5"/>
        <v>0.29032258064516131</v>
      </c>
      <c r="K60" s="280">
        <f>examinésqualifiésavecHS!K60</f>
        <v>31</v>
      </c>
      <c r="L60" s="327">
        <f>examinésqualifiésavecHS!L60</f>
        <v>6</v>
      </c>
      <c r="M60" s="411">
        <f t="shared" si="6"/>
        <v>0.2857142857142857</v>
      </c>
      <c r="N60" s="280">
        <f>examinésqualifiésavecHS!N60</f>
        <v>21</v>
      </c>
      <c r="O60" s="531">
        <f t="shared" si="7"/>
        <v>-0.46082949308756116</v>
      </c>
    </row>
    <row r="61" spans="1:15" ht="12" customHeight="1" x14ac:dyDescent="0.2">
      <c r="A61" s="326" t="s">
        <v>80</v>
      </c>
      <c r="B61" s="327">
        <f>examinésqualifiésavecHS!B61</f>
        <v>116</v>
      </c>
      <c r="C61" s="343">
        <f t="shared" si="2"/>
        <v>0.64088397790055252</v>
      </c>
      <c r="D61" s="280">
        <f>examinésqualifiésavecHS!D61</f>
        <v>181</v>
      </c>
      <c r="E61" s="327">
        <f>examinésqualifiésavecHS!E61</f>
        <v>88</v>
      </c>
      <c r="F61" s="411">
        <f t="shared" si="3"/>
        <v>0.6518518518518519</v>
      </c>
      <c r="G61" s="280">
        <f>examinésqualifiésavecHS!G61</f>
        <v>135</v>
      </c>
      <c r="H61" s="531">
        <f t="shared" si="4"/>
        <v>1.0967873951299389</v>
      </c>
      <c r="I61" s="327">
        <f>examinésqualifiésavecHS!I61</f>
        <v>5</v>
      </c>
      <c r="J61" s="343">
        <f t="shared" si="5"/>
        <v>0.5</v>
      </c>
      <c r="K61" s="280">
        <f>examinésqualifiésavecHS!K61</f>
        <v>10</v>
      </c>
      <c r="L61" s="327">
        <f>examinésqualifiésavecHS!L61</f>
        <v>5</v>
      </c>
      <c r="M61" s="411">
        <f t="shared" si="6"/>
        <v>0.625</v>
      </c>
      <c r="N61" s="280">
        <f>examinésqualifiésavecHS!N61</f>
        <v>8</v>
      </c>
      <c r="O61" s="531">
        <f t="shared" si="7"/>
        <v>12.5</v>
      </c>
    </row>
    <row r="62" spans="1:15" ht="12" customHeight="1" x14ac:dyDescent="0.2">
      <c r="A62" s="326" t="s">
        <v>81</v>
      </c>
      <c r="B62" s="327">
        <f>examinésqualifiésavecHS!B62</f>
        <v>155</v>
      </c>
      <c r="C62" s="343">
        <f t="shared" si="2"/>
        <v>0.49839228295819937</v>
      </c>
      <c r="D62" s="280">
        <f>examinésqualifiésavecHS!D62</f>
        <v>311</v>
      </c>
      <c r="E62" s="327">
        <f>examinésqualifiésavecHS!E62</f>
        <v>106</v>
      </c>
      <c r="F62" s="411">
        <f t="shared" si="3"/>
        <v>0.48623853211009177</v>
      </c>
      <c r="G62" s="280">
        <f>examinésqualifiésavecHS!G62</f>
        <v>218</v>
      </c>
      <c r="H62" s="531">
        <f t="shared" si="4"/>
        <v>-1.2153750848107603</v>
      </c>
      <c r="I62" s="327">
        <f>examinésqualifiésavecHS!I62</f>
        <v>4</v>
      </c>
      <c r="J62" s="343">
        <f t="shared" si="5"/>
        <v>0.30769230769230771</v>
      </c>
      <c r="K62" s="280">
        <f>examinésqualifiésavecHS!K62</f>
        <v>13</v>
      </c>
      <c r="L62" s="327">
        <f>examinésqualifiésavecHS!L62</f>
        <v>4</v>
      </c>
      <c r="M62" s="411">
        <f t="shared" si="6"/>
        <v>0.4</v>
      </c>
      <c r="N62" s="280">
        <f>examinésqualifiésavecHS!N62</f>
        <v>10</v>
      </c>
      <c r="O62" s="531">
        <f t="shared" si="7"/>
        <v>9.2307692307692317</v>
      </c>
    </row>
    <row r="63" spans="1:15" ht="12" customHeight="1" x14ac:dyDescent="0.2">
      <c r="A63" s="326" t="s">
        <v>82</v>
      </c>
      <c r="B63" s="327">
        <f>examinésqualifiésavecHS!B63</f>
        <v>157</v>
      </c>
      <c r="C63" s="343">
        <f t="shared" si="2"/>
        <v>0.57090909090909092</v>
      </c>
      <c r="D63" s="280">
        <f>examinésqualifiésavecHS!D63</f>
        <v>275</v>
      </c>
      <c r="E63" s="327">
        <f>examinésqualifiésavecHS!E63</f>
        <v>122</v>
      </c>
      <c r="F63" s="411">
        <f t="shared" si="3"/>
        <v>0.55454545454545456</v>
      </c>
      <c r="G63" s="280">
        <f>examinésqualifiésavecHS!G63</f>
        <v>220</v>
      </c>
      <c r="H63" s="531">
        <f t="shared" si="4"/>
        <v>-1.6363636363636358</v>
      </c>
      <c r="I63" s="327">
        <f>examinésqualifiésavecHS!I63</f>
        <v>6</v>
      </c>
      <c r="J63" s="343">
        <f t="shared" si="5"/>
        <v>0.46153846153846156</v>
      </c>
      <c r="K63" s="280">
        <f>examinésqualifiésavecHS!K63</f>
        <v>13</v>
      </c>
      <c r="L63" s="327">
        <f>examinésqualifiésavecHS!L63</f>
        <v>4</v>
      </c>
      <c r="M63" s="411">
        <f t="shared" si="6"/>
        <v>0.66666666666666663</v>
      </c>
      <c r="N63" s="280">
        <f>examinésqualifiésavecHS!N63</f>
        <v>6</v>
      </c>
      <c r="O63" s="531">
        <f t="shared" si="7"/>
        <v>20.512820512820507</v>
      </c>
    </row>
    <row r="64" spans="1:15" ht="12" customHeight="1" x14ac:dyDescent="0.2">
      <c r="A64" s="330" t="s">
        <v>83</v>
      </c>
      <c r="B64" s="331">
        <f>examinésqualifiésavecHS!B64</f>
        <v>96</v>
      </c>
      <c r="C64" s="344">
        <f t="shared" si="2"/>
        <v>0.60759493670886078</v>
      </c>
      <c r="D64" s="281">
        <f>examinésqualifiésavecHS!D64</f>
        <v>158</v>
      </c>
      <c r="E64" s="331">
        <f>examinésqualifiésavecHS!E64</f>
        <v>63</v>
      </c>
      <c r="F64" s="411">
        <f t="shared" si="3"/>
        <v>0.58333333333333337</v>
      </c>
      <c r="G64" s="281">
        <f>examinésqualifiésavecHS!G64</f>
        <v>108</v>
      </c>
      <c r="H64" s="531">
        <f t="shared" si="4"/>
        <v>-2.4261603375527407</v>
      </c>
      <c r="I64" s="331">
        <f>examinésqualifiésavecHS!I64</f>
        <v>2</v>
      </c>
      <c r="J64" s="344">
        <f t="shared" si="5"/>
        <v>0.22222222222222221</v>
      </c>
      <c r="K64" s="281">
        <f>examinésqualifiésavecHS!K64</f>
        <v>9</v>
      </c>
      <c r="L64" s="331">
        <f>examinésqualifiésavecHS!L64</f>
        <v>2</v>
      </c>
      <c r="M64" s="411">
        <f t="shared" si="6"/>
        <v>0.5</v>
      </c>
      <c r="N64" s="281">
        <f>examinésqualifiésavecHS!N64</f>
        <v>4</v>
      </c>
      <c r="O64" s="531">
        <f t="shared" si="7"/>
        <v>27.777777777777779</v>
      </c>
    </row>
    <row r="65" spans="1:15" ht="12" customHeight="1" x14ac:dyDescent="0.2">
      <c r="A65" s="333" t="s">
        <v>84</v>
      </c>
      <c r="B65" s="282">
        <f>examinésqualifiésavecHS!B65</f>
        <v>2198</v>
      </c>
      <c r="C65" s="345">
        <f t="shared" si="2"/>
        <v>0.38622386223862237</v>
      </c>
      <c r="D65" s="282">
        <f>examinésqualifiésavecHS!D65</f>
        <v>5691</v>
      </c>
      <c r="E65" s="282">
        <f>SUM(E42:E64)</f>
        <v>1495</v>
      </c>
      <c r="F65" s="972">
        <f t="shared" si="3"/>
        <v>0.37723946505172851</v>
      </c>
      <c r="G65" s="282">
        <f>examinésqualifiésavecHS!G65</f>
        <v>3963</v>
      </c>
      <c r="H65" s="532">
        <f t="shared" si="4"/>
        <v>-0.89843971868938666</v>
      </c>
      <c r="I65" s="282">
        <f>SUM(I42:I64)</f>
        <v>100</v>
      </c>
      <c r="J65" s="345">
        <f t="shared" si="5"/>
        <v>0.23419203747072601</v>
      </c>
      <c r="K65" s="282">
        <f>examinésqualifiésavecHS!K65</f>
        <v>427</v>
      </c>
      <c r="L65" s="282">
        <f>SUM(L42:L64)</f>
        <v>74</v>
      </c>
      <c r="M65" s="972">
        <f t="shared" si="6"/>
        <v>0.24104234527687296</v>
      </c>
      <c r="N65" s="282">
        <f>examinésqualifiésavecHS!N65</f>
        <v>307</v>
      </c>
      <c r="O65" s="532">
        <f t="shared" si="7"/>
        <v>0.68503078061469547</v>
      </c>
    </row>
    <row r="66" spans="1:15" ht="12" customHeight="1" x14ac:dyDescent="0.2">
      <c r="A66" s="323">
        <v>85</v>
      </c>
      <c r="B66" s="324">
        <f>examinésqualifiésavecHS!B66</f>
        <v>31</v>
      </c>
      <c r="C66" s="342">
        <f t="shared" si="2"/>
        <v>0.53448275862068961</v>
      </c>
      <c r="D66" s="279">
        <f>examinésqualifiésavecHS!D66</f>
        <v>58</v>
      </c>
      <c r="E66" s="324">
        <f>examinésqualifiésavecHS!E66</f>
        <v>19</v>
      </c>
      <c r="F66" s="411">
        <f t="shared" si="3"/>
        <v>0.48717948717948717</v>
      </c>
      <c r="G66" s="279">
        <f>examinésqualifiésavecHS!G66</f>
        <v>39</v>
      </c>
      <c r="H66" s="531">
        <f t="shared" si="4"/>
        <v>-4.7303271441202446</v>
      </c>
      <c r="I66" s="324">
        <f>examinésqualifiésavecHS!I66</f>
        <v>1</v>
      </c>
      <c r="J66" s="342">
        <f t="shared" si="5"/>
        <v>0.5</v>
      </c>
      <c r="K66" s="279">
        <f>examinésqualifiésavecHS!K66</f>
        <v>2</v>
      </c>
      <c r="L66" s="324">
        <f>examinésqualifiésavecHS!L66</f>
        <v>0</v>
      </c>
      <c r="M66" s="411" t="str">
        <f t="shared" si="6"/>
        <v/>
      </c>
      <c r="N66" s="279">
        <f>examinésqualifiésavecHS!N66</f>
        <v>0</v>
      </c>
      <c r="O66" s="531" t="str">
        <f t="shared" si="7"/>
        <v/>
      </c>
    </row>
    <row r="67" spans="1:15" ht="12" customHeight="1" x14ac:dyDescent="0.2">
      <c r="A67" s="326">
        <v>86</v>
      </c>
      <c r="B67" s="327">
        <f>examinésqualifiésavecHS!B67</f>
        <v>58</v>
      </c>
      <c r="C67" s="343">
        <f t="shared" si="2"/>
        <v>0.55769230769230771</v>
      </c>
      <c r="D67" s="280">
        <f>examinésqualifiésavecHS!D67</f>
        <v>104</v>
      </c>
      <c r="E67" s="327">
        <f>examinésqualifiésavecHS!E67</f>
        <v>44</v>
      </c>
      <c r="F67" s="411">
        <f t="shared" si="3"/>
        <v>0.61111111111111116</v>
      </c>
      <c r="G67" s="280">
        <f>examinésqualifiésavecHS!G67</f>
        <v>72</v>
      </c>
      <c r="H67" s="533">
        <f t="shared" si="4"/>
        <v>5.3418803418803451</v>
      </c>
      <c r="I67" s="327">
        <f>examinésqualifiésavecHS!I67</f>
        <v>1</v>
      </c>
      <c r="J67" s="343">
        <f t="shared" si="5"/>
        <v>0.25</v>
      </c>
      <c r="K67" s="280">
        <f>examinésqualifiésavecHS!K67</f>
        <v>4</v>
      </c>
      <c r="L67" s="327">
        <f>examinésqualifiésavecHS!L67</f>
        <v>0</v>
      </c>
      <c r="M67" s="411" t="str">
        <f t="shared" si="6"/>
        <v/>
      </c>
      <c r="N67" s="280">
        <f>examinésqualifiésavecHS!N67</f>
        <v>0</v>
      </c>
      <c r="O67" s="533" t="str">
        <f t="shared" si="7"/>
        <v/>
      </c>
    </row>
    <row r="68" spans="1:15" ht="12" customHeight="1" x14ac:dyDescent="0.2">
      <c r="A68" s="330">
        <v>87</v>
      </c>
      <c r="B68" s="331">
        <f>examinésqualifiésavecHS!B68</f>
        <v>73</v>
      </c>
      <c r="C68" s="344">
        <f t="shared" si="2"/>
        <v>0.66363636363636369</v>
      </c>
      <c r="D68" s="281">
        <f>examinésqualifiésavecHS!D68</f>
        <v>110</v>
      </c>
      <c r="E68" s="331">
        <f>examinésqualifiésavecHS!E68</f>
        <v>63</v>
      </c>
      <c r="F68" s="411">
        <f t="shared" si="3"/>
        <v>0.7078651685393258</v>
      </c>
      <c r="G68" s="281">
        <f>examinésqualifiésavecHS!G68</f>
        <v>89</v>
      </c>
      <c r="H68" s="534">
        <f t="shared" si="4"/>
        <v>4.42288049029621</v>
      </c>
      <c r="I68" s="331">
        <f>examinésqualifiésavecHS!I68</f>
        <v>2</v>
      </c>
      <c r="J68" s="344">
        <f t="shared" si="5"/>
        <v>0.5</v>
      </c>
      <c r="K68" s="281">
        <f>examinésqualifiésavecHS!K68</f>
        <v>4</v>
      </c>
      <c r="L68" s="331">
        <f>examinésqualifiésavecHS!L68</f>
        <v>0</v>
      </c>
      <c r="M68" s="411">
        <f t="shared" si="6"/>
        <v>0</v>
      </c>
      <c r="N68" s="281">
        <f>examinésqualifiésavecHS!N68</f>
        <v>1</v>
      </c>
      <c r="O68" s="534">
        <f t="shared" si="7"/>
        <v>-50</v>
      </c>
    </row>
    <row r="69" spans="1:15" ht="12" customHeight="1" x14ac:dyDescent="0.2">
      <c r="A69" s="939">
        <v>90</v>
      </c>
      <c r="B69" s="331">
        <f>examinésqualifiésavecHS!B69</f>
        <v>14</v>
      </c>
      <c r="C69" s="344">
        <f t="shared" ref="C69:C71" si="8">B69/D69</f>
        <v>0.82352941176470584</v>
      </c>
      <c r="D69" s="281">
        <f>examinésqualifiésavecHS!D69</f>
        <v>17</v>
      </c>
      <c r="E69" s="331">
        <f>examinésqualifiésavecHS!E69</f>
        <v>7</v>
      </c>
      <c r="F69" s="411">
        <f t="shared" si="3"/>
        <v>0.7</v>
      </c>
      <c r="G69" s="281">
        <f>examinésqualifiésavecHS!G69</f>
        <v>10</v>
      </c>
      <c r="H69" s="534">
        <f t="shared" si="4"/>
        <v>-12.352941176470589</v>
      </c>
      <c r="I69" s="331">
        <f>examinésqualifiésavecHS!I69</f>
        <v>0</v>
      </c>
      <c r="J69" s="344" t="str">
        <f t="shared" si="5"/>
        <v/>
      </c>
      <c r="K69" s="281">
        <f>examinésqualifiésavecHS!K69</f>
        <v>0</v>
      </c>
      <c r="L69" s="331">
        <f>examinésqualifiésavecHS!L69</f>
        <v>0</v>
      </c>
      <c r="M69" s="411" t="str">
        <f t="shared" si="6"/>
        <v/>
      </c>
      <c r="N69" s="281">
        <f>examinésqualifiésavecHS!N69</f>
        <v>0</v>
      </c>
      <c r="O69" s="534" t="str">
        <f t="shared" si="7"/>
        <v/>
      </c>
    </row>
    <row r="70" spans="1:15" ht="12" customHeight="1" x14ac:dyDescent="0.2">
      <c r="A70" s="939">
        <v>91</v>
      </c>
      <c r="B70" s="331">
        <f>examinésqualifiésavecHS!B70</f>
        <v>39</v>
      </c>
      <c r="C70" s="344">
        <f t="shared" si="8"/>
        <v>0.67241379310344829</v>
      </c>
      <c r="D70" s="281">
        <f>examinésqualifiésavecHS!D70</f>
        <v>58</v>
      </c>
      <c r="E70" s="331">
        <f>examinésqualifiésavecHS!E70</f>
        <v>16</v>
      </c>
      <c r="F70" s="411">
        <f t="shared" si="3"/>
        <v>0.5714285714285714</v>
      </c>
      <c r="G70" s="281">
        <f>examinésqualifiésavecHS!G70</f>
        <v>28</v>
      </c>
      <c r="H70" s="534">
        <f t="shared" si="4"/>
        <v>-10.098522167487689</v>
      </c>
      <c r="I70" s="331">
        <f>examinésqualifiésavecHS!I70</f>
        <v>1</v>
      </c>
      <c r="J70" s="344">
        <f t="shared" si="5"/>
        <v>0.2</v>
      </c>
      <c r="K70" s="281">
        <f>examinésqualifiésavecHS!K70</f>
        <v>5</v>
      </c>
      <c r="L70" s="331">
        <f>examinésqualifiésavecHS!L70</f>
        <v>0</v>
      </c>
      <c r="M70" s="411">
        <f t="shared" si="6"/>
        <v>0</v>
      </c>
      <c r="N70" s="281">
        <f>examinésqualifiésavecHS!N70</f>
        <v>1</v>
      </c>
      <c r="O70" s="534">
        <f t="shared" si="7"/>
        <v>-20</v>
      </c>
    </row>
    <row r="71" spans="1:15" ht="12" customHeight="1" x14ac:dyDescent="0.2">
      <c r="A71" s="939">
        <v>92</v>
      </c>
      <c r="B71" s="331">
        <f>examinésqualifiésavecHS!B71</f>
        <v>18</v>
      </c>
      <c r="C71" s="344">
        <f t="shared" si="8"/>
        <v>0.58064516129032262</v>
      </c>
      <c r="D71" s="281">
        <f>examinésqualifiésavecHS!D71</f>
        <v>31</v>
      </c>
      <c r="E71" s="331">
        <f>examinésqualifiésavecHS!E71</f>
        <v>7</v>
      </c>
      <c r="F71" s="411">
        <f t="shared" si="3"/>
        <v>0.7</v>
      </c>
      <c r="G71" s="281">
        <f>examinésqualifiésavecHS!G71</f>
        <v>10</v>
      </c>
      <c r="H71" s="534">
        <f t="shared" si="4"/>
        <v>11.935483870967733</v>
      </c>
      <c r="I71" s="331">
        <f>examinésqualifiésavecHS!I71</f>
        <v>2</v>
      </c>
      <c r="J71" s="344">
        <f t="shared" si="5"/>
        <v>1</v>
      </c>
      <c r="K71" s="281">
        <f>examinésqualifiésavecHS!K71</f>
        <v>2</v>
      </c>
      <c r="L71" s="331">
        <f>examinésqualifiésavecHS!L71</f>
        <v>0</v>
      </c>
      <c r="M71" s="411" t="str">
        <f t="shared" si="6"/>
        <v/>
      </c>
      <c r="N71" s="281">
        <f>examinésqualifiésavecHS!N71</f>
        <v>0</v>
      </c>
      <c r="O71" s="534" t="str">
        <f t="shared" si="7"/>
        <v/>
      </c>
    </row>
    <row r="72" spans="1:15" ht="12" customHeight="1" x14ac:dyDescent="0.2">
      <c r="A72" s="333" t="s">
        <v>386</v>
      </c>
      <c r="B72" s="283">
        <f>examinésqualifiésavecHS!B72</f>
        <v>233</v>
      </c>
      <c r="C72" s="346">
        <f>B72/D72</f>
        <v>0.6164021164021164</v>
      </c>
      <c r="D72" s="283">
        <f>examinésqualifiésavecHS!D72</f>
        <v>378</v>
      </c>
      <c r="E72" s="283">
        <f>SUM(E66:E71)</f>
        <v>156</v>
      </c>
      <c r="F72" s="972">
        <f t="shared" si="3"/>
        <v>0.62903225806451613</v>
      </c>
      <c r="G72" s="283">
        <f>examinésqualifiésavecHS!G72</f>
        <v>248</v>
      </c>
      <c r="H72" s="535">
        <f t="shared" si="4"/>
        <v>1.263014166239973</v>
      </c>
      <c r="I72" s="283">
        <f>examinésqualifiésavecHS!I72</f>
        <v>7</v>
      </c>
      <c r="J72" s="346">
        <f t="shared" si="5"/>
        <v>0.41176470588235292</v>
      </c>
      <c r="K72" s="283">
        <f>examinésqualifiésavecHS!K72</f>
        <v>17</v>
      </c>
      <c r="L72" s="283">
        <f>examinésqualifiésavecHS!L72</f>
        <v>0</v>
      </c>
      <c r="M72" s="972">
        <f t="shared" si="6"/>
        <v>0</v>
      </c>
      <c r="N72" s="283">
        <f>examinésqualifiésavecHS!N72</f>
        <v>2</v>
      </c>
      <c r="O72" s="535">
        <f t="shared" si="7"/>
        <v>-41.17647058823529</v>
      </c>
    </row>
    <row r="73" spans="1:15" ht="12" customHeight="1" x14ac:dyDescent="0.2">
      <c r="A73" s="43" t="s">
        <v>236</v>
      </c>
      <c r="B73" s="44">
        <f>examinésqualifiésavecHS!B73</f>
        <v>5858</v>
      </c>
      <c r="C73" s="347">
        <f>B73/D73</f>
        <v>0.46455194290245838</v>
      </c>
      <c r="D73" s="44">
        <f>examinésqualifiésavecHS!D73</f>
        <v>12610</v>
      </c>
      <c r="E73" s="44">
        <f>E15+E41+E65+E72</f>
        <v>3630</v>
      </c>
      <c r="F73" s="973">
        <f t="shared" si="3"/>
        <v>0.46748229233741145</v>
      </c>
      <c r="G73" s="45">
        <f>examinésqualifiésavecHS!G73</f>
        <v>7765</v>
      </c>
      <c r="H73" s="448">
        <f t="shared" si="4"/>
        <v>0.29303494349530723</v>
      </c>
      <c r="I73" s="44">
        <f>I15+I41+I65+I72</f>
        <v>180</v>
      </c>
      <c r="J73" s="347">
        <f t="shared" si="5"/>
        <v>0.25210084033613445</v>
      </c>
      <c r="K73" s="44">
        <f>examinésqualifiésavecHS!K73</f>
        <v>714</v>
      </c>
      <c r="L73" s="44">
        <f>L15+L41+L65+L72</f>
        <v>121</v>
      </c>
      <c r="M73" s="973">
        <f t="shared" ref="M73" si="9">IFERROR(L73/N73,"")</f>
        <v>0.27375565610859731</v>
      </c>
      <c r="N73" s="44">
        <f>examinésqualifiésavecHS!N73</f>
        <v>442</v>
      </c>
      <c r="O73" s="448">
        <f t="shared" si="7"/>
        <v>2.1654815772462865</v>
      </c>
    </row>
    <row r="74" spans="1:15" x14ac:dyDescent="0.2">
      <c r="A74" s="12" t="str">
        <f>'fiche technique'!B4</f>
        <v>Source: MESRI-DGRH A1-1, ANTARES, campagne qualification 2021, données au 15/11/2021       Remarque: La table des sections CNU est en page 28.</v>
      </c>
    </row>
    <row r="75" spans="1:15" x14ac:dyDescent="0.2">
      <c r="A75" s="125" t="s">
        <v>222</v>
      </c>
    </row>
    <row r="76" spans="1:15" x14ac:dyDescent="0.2">
      <c r="A76" s="215" t="s">
        <v>350</v>
      </c>
    </row>
    <row r="77" spans="1:15" x14ac:dyDescent="0.2">
      <c r="A77" s="215" t="s">
        <v>237</v>
      </c>
    </row>
    <row r="78" spans="1:15" x14ac:dyDescent="0.2">
      <c r="A78" s="440" t="s">
        <v>303</v>
      </c>
    </row>
    <row r="79" spans="1:15" x14ac:dyDescent="0.2">
      <c r="A79" s="544" t="s">
        <v>304</v>
      </c>
    </row>
    <row r="80" spans="1:15" x14ac:dyDescent="0.2">
      <c r="A80" s="348" t="s">
        <v>305</v>
      </c>
    </row>
    <row r="81" spans="1:1" ht="6" customHeight="1" x14ac:dyDescent="0.2">
      <c r="A81" s="125"/>
    </row>
    <row r="157" spans="1:1" x14ac:dyDescent="0.2">
      <c r="A157" s="47"/>
    </row>
  </sheetData>
  <sheetProtection selectLockedCells="1" selectUnlockedCells="1"/>
  <mergeCells count="10">
    <mergeCell ref="A1:J1"/>
    <mergeCell ref="A3:N3"/>
    <mergeCell ref="A4:N4"/>
    <mergeCell ref="B6:H6"/>
    <mergeCell ref="I6:O6"/>
    <mergeCell ref="A7:A8"/>
    <mergeCell ref="B7:D7"/>
    <mergeCell ref="E7:G7"/>
    <mergeCell ref="I7:K7"/>
    <mergeCell ref="L7:N7"/>
  </mergeCells>
  <conditionalFormatting sqref="F9:F73">
    <cfRule type="expression" dxfId="15" priority="12">
      <formula>F9&lt;C9</formula>
    </cfRule>
  </conditionalFormatting>
  <conditionalFormatting sqref="F9:F73">
    <cfRule type="cellIs" dxfId="14" priority="10" operator="lessThan">
      <formula>$Q$5</formula>
    </cfRule>
    <cfRule type="cellIs" dxfId="13" priority="11" operator="greaterThan">
      <formula>$Q$4</formula>
    </cfRule>
  </conditionalFormatting>
  <conditionalFormatting sqref="M9:M73">
    <cfRule type="expression" dxfId="12" priority="3">
      <formula>M9&lt;J9</formula>
    </cfRule>
  </conditionalFormatting>
  <conditionalFormatting sqref="M9:M73">
    <cfRule type="cellIs" dxfId="11" priority="1" operator="lessThan">
      <formula>$Q$5</formula>
    </cfRule>
    <cfRule type="cellIs" dxfId="10" priority="2" operator="greaterThan">
      <formula>$Q$4</formula>
    </cfRule>
  </conditionalFormatting>
  <printOptions horizontalCentered="1" verticalCentered="1"/>
  <pageMargins left="0.39370078740157483" right="0.39370078740157483" top="0.39370078740157483" bottom="0.39370078740157483" header="0.51181102362204722" footer="0.19685039370078741"/>
  <pageSetup paperSize="9" scale="67" firstPageNumber="0" orientation="portrait" r:id="rId1"/>
  <headerFooter alignWithMargins="0">
    <oddFooter>&amp;CPage &amp;P</oddFooter>
  </headerFooter>
  <ignoredErrors>
    <ignoredError sqref="C8 J8 M8 F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6"/>
    <pageSetUpPr fitToPage="1"/>
  </sheetPr>
  <dimension ref="A1:AA157"/>
  <sheetViews>
    <sheetView showZeros="0" zoomScaleNormal="100" workbookViewId="0">
      <selection activeCell="M27" sqref="M27"/>
    </sheetView>
  </sheetViews>
  <sheetFormatPr baseColWidth="10" defaultColWidth="13.33203125" defaultRowHeight="12.75" x14ac:dyDescent="0.2"/>
  <cols>
    <col min="1" max="1" width="31.1640625" style="25" customWidth="1"/>
    <col min="2" max="4" width="11.83203125" style="15" customWidth="1"/>
    <col min="5" max="7" width="11.83203125" style="25" customWidth="1"/>
    <col min="8" max="16384" width="13.33203125" style="15"/>
  </cols>
  <sheetData>
    <row r="1" spans="1:27" ht="17.25" customHeight="1" x14ac:dyDescent="0.2">
      <c r="A1" s="1028" t="s">
        <v>0</v>
      </c>
      <c r="B1" s="1028"/>
      <c r="C1" s="1028"/>
      <c r="D1" s="1028"/>
      <c r="E1" s="1028"/>
      <c r="F1" s="1028"/>
      <c r="G1" s="15"/>
    </row>
    <row r="2" spans="1:27" ht="2.25" customHeight="1" x14ac:dyDescent="0.3">
      <c r="A2" s="26"/>
      <c r="E2" s="15"/>
      <c r="F2" s="15"/>
      <c r="G2" s="15"/>
    </row>
    <row r="3" spans="1:27" ht="13.5" customHeight="1" x14ac:dyDescent="0.2">
      <c r="A3" s="1032" t="str">
        <f>'fiche technique'!B3</f>
        <v>Campagne de qualification pour l'année 2021</v>
      </c>
      <c r="B3" s="1032"/>
      <c r="C3" s="1032"/>
      <c r="D3" s="1032"/>
      <c r="E3" s="1032"/>
      <c r="F3" s="1032"/>
      <c r="G3" s="1032"/>
    </row>
    <row r="4" spans="1:27" s="27" customFormat="1" ht="15.75" x14ac:dyDescent="0.25">
      <c r="A4" s="1046" t="s">
        <v>368</v>
      </c>
      <c r="B4" s="1046"/>
      <c r="C4" s="1046"/>
      <c r="D4" s="1046"/>
      <c r="E4" s="1046"/>
      <c r="F4" s="1046"/>
      <c r="G4" s="1046"/>
    </row>
    <row r="5" spans="1:27" ht="14.25" customHeight="1" x14ac:dyDescent="0.2">
      <c r="E5" s="15"/>
      <c r="F5" s="15"/>
      <c r="G5" s="13" t="s">
        <v>349</v>
      </c>
    </row>
    <row r="6" spans="1:27" x14ac:dyDescent="0.2">
      <c r="B6" s="1038" t="s">
        <v>301</v>
      </c>
      <c r="C6" s="1038"/>
      <c r="D6" s="1038"/>
      <c r="E6" s="1034" t="s">
        <v>307</v>
      </c>
      <c r="F6" s="1035"/>
      <c r="G6" s="1047"/>
    </row>
    <row r="7" spans="1:27" ht="12.75" customHeight="1" x14ac:dyDescent="0.2">
      <c r="A7" s="1037" t="s">
        <v>25</v>
      </c>
      <c r="B7" s="1037" t="s">
        <v>302</v>
      </c>
      <c r="C7" s="1037"/>
      <c r="D7" s="1037"/>
      <c r="E7" s="1043" t="s">
        <v>302</v>
      </c>
      <c r="F7" s="1044"/>
      <c r="G7" s="1045"/>
    </row>
    <row r="8" spans="1:27" x14ac:dyDescent="0.2">
      <c r="A8" s="1037"/>
      <c r="B8" s="29" t="s">
        <v>27</v>
      </c>
      <c r="C8" s="29" t="s">
        <v>28</v>
      </c>
      <c r="D8" s="29" t="s">
        <v>9</v>
      </c>
      <c r="E8" s="29" t="s">
        <v>27</v>
      </c>
      <c r="F8" s="29" t="s">
        <v>28</v>
      </c>
      <c r="G8" s="29" t="s">
        <v>9</v>
      </c>
    </row>
    <row r="9" spans="1:27" ht="12" customHeight="1" x14ac:dyDescent="0.2">
      <c r="A9" s="30" t="s">
        <v>29</v>
      </c>
      <c r="B9" s="32">
        <f>examinésqualifiésavecHS!B9-examinésqualifiésssHS!B9</f>
        <v>0</v>
      </c>
      <c r="C9" s="32">
        <f>examinésqualifiésavecHS!C9-examinésqualifiésssHS!C9</f>
        <v>0</v>
      </c>
      <c r="D9" s="33">
        <f>SUM(B9:C9)</f>
        <v>0</v>
      </c>
      <c r="E9" s="32">
        <f>examinésqualifiésavecHS!I9-examinésqualifiésssHS!I9</f>
        <v>0</v>
      </c>
      <c r="F9" s="32">
        <f>examinésqualifiésavecHS!J9-examinésqualifiésssHS!J9</f>
        <v>0</v>
      </c>
      <c r="G9" s="33">
        <f>SUM(E9:F9)</f>
        <v>0</v>
      </c>
      <c r="AA9" s="15">
        <f>Z9/11</f>
        <v>0</v>
      </c>
    </row>
    <row r="10" spans="1:27" ht="12" customHeight="1" x14ac:dyDescent="0.2">
      <c r="A10" s="34" t="s">
        <v>30</v>
      </c>
      <c r="B10" s="32">
        <f>examinésqualifiésavecHS!B10-examinésqualifiésssHS!B10</f>
        <v>3</v>
      </c>
      <c r="C10" s="32">
        <f>examinésqualifiésavecHS!C10-examinésqualifiésssHS!C10</f>
        <v>1</v>
      </c>
      <c r="D10" s="36">
        <f t="shared" ref="D10:D71" si="0">SUM(B10:C10)</f>
        <v>4</v>
      </c>
      <c r="E10" s="32">
        <f>examinésqualifiésavecHS!I10-examinésqualifiésssHS!I10</f>
        <v>0</v>
      </c>
      <c r="F10" s="32">
        <f>examinésqualifiésavecHS!J10-examinésqualifiésssHS!J10</f>
        <v>0</v>
      </c>
      <c r="G10" s="36">
        <f t="shared" ref="G10:G71" si="1">SUM(E10:F10)</f>
        <v>0</v>
      </c>
      <c r="AA10" s="15">
        <f>Z10/11</f>
        <v>0</v>
      </c>
    </row>
    <row r="11" spans="1:27" ht="12" customHeight="1" x14ac:dyDescent="0.2">
      <c r="A11" s="34" t="s">
        <v>31</v>
      </c>
      <c r="B11" s="32">
        <f>examinésqualifiésavecHS!B11-examinésqualifiésssHS!B11</f>
        <v>0</v>
      </c>
      <c r="C11" s="32">
        <f>examinésqualifiésavecHS!C11-examinésqualifiésssHS!C11</f>
        <v>0</v>
      </c>
      <c r="D11" s="36">
        <f t="shared" si="0"/>
        <v>0</v>
      </c>
      <c r="E11" s="32">
        <f>examinésqualifiésavecHS!I11-examinésqualifiésssHS!I11</f>
        <v>0</v>
      </c>
      <c r="F11" s="32">
        <f>examinésqualifiésavecHS!J11-examinésqualifiésssHS!J11</f>
        <v>0</v>
      </c>
      <c r="G11" s="36">
        <f t="shared" si="1"/>
        <v>0</v>
      </c>
    </row>
    <row r="12" spans="1:27" ht="12" customHeight="1" x14ac:dyDescent="0.2">
      <c r="A12" s="34" t="s">
        <v>32</v>
      </c>
      <c r="B12" s="32">
        <f>examinésqualifiésavecHS!B12-examinésqualifiésssHS!B12</f>
        <v>36</v>
      </c>
      <c r="C12" s="32">
        <f>examinésqualifiésavecHS!C12-examinésqualifiésssHS!C12</f>
        <v>47</v>
      </c>
      <c r="D12" s="36">
        <f t="shared" si="0"/>
        <v>83</v>
      </c>
      <c r="E12" s="32">
        <f>examinésqualifiésavecHS!I12-examinésqualifiésssHS!I12</f>
        <v>0</v>
      </c>
      <c r="F12" s="32">
        <f>examinésqualifiésavecHS!J12-examinésqualifiésssHS!J12</f>
        <v>0</v>
      </c>
      <c r="G12" s="36">
        <f t="shared" si="1"/>
        <v>0</v>
      </c>
    </row>
    <row r="13" spans="1:27" ht="12" customHeight="1" x14ac:dyDescent="0.2">
      <c r="A13" s="34" t="s">
        <v>33</v>
      </c>
      <c r="B13" s="32">
        <f>examinésqualifiésavecHS!B13-examinésqualifiésssHS!B13</f>
        <v>0</v>
      </c>
      <c r="C13" s="32">
        <f>examinésqualifiésavecHS!C13-examinésqualifiésssHS!C13</f>
        <v>0</v>
      </c>
      <c r="D13" s="36">
        <f t="shared" si="0"/>
        <v>0</v>
      </c>
      <c r="E13" s="32">
        <f>examinésqualifiésavecHS!I13-examinésqualifiésssHS!I13</f>
        <v>0</v>
      </c>
      <c r="F13" s="32">
        <f>examinésqualifiésavecHS!J13-examinésqualifiésssHS!J13</f>
        <v>0</v>
      </c>
      <c r="G13" s="36">
        <f t="shared" si="1"/>
        <v>0</v>
      </c>
    </row>
    <row r="14" spans="1:27" ht="12" customHeight="1" x14ac:dyDescent="0.2">
      <c r="A14" s="37" t="s">
        <v>34</v>
      </c>
      <c r="B14" s="32">
        <f>examinésqualifiésavecHS!B14-examinésqualifiésssHS!B14</f>
        <v>0</v>
      </c>
      <c r="C14" s="32">
        <f>examinésqualifiésavecHS!C14-examinésqualifiésssHS!C14</f>
        <v>1</v>
      </c>
      <c r="D14" s="39">
        <f t="shared" si="0"/>
        <v>1</v>
      </c>
      <c r="E14" s="32">
        <f>examinésqualifiésavecHS!I14-examinésqualifiésssHS!I14</f>
        <v>0</v>
      </c>
      <c r="F14" s="32">
        <f>examinésqualifiésavecHS!J14-examinésqualifiésssHS!J14</f>
        <v>1</v>
      </c>
      <c r="G14" s="39">
        <f t="shared" si="1"/>
        <v>1</v>
      </c>
    </row>
    <row r="15" spans="1:27" ht="12" customHeight="1" x14ac:dyDescent="0.2">
      <c r="A15" s="40" t="s">
        <v>35</v>
      </c>
      <c r="B15" s="41">
        <f>SUM(B9:B14)</f>
        <v>39</v>
      </c>
      <c r="C15" s="41">
        <f>SUM(C9:C14)</f>
        <v>49</v>
      </c>
      <c r="D15" s="41">
        <f t="shared" ref="D15:G15" si="2">SUM(D9:D14)</f>
        <v>88</v>
      </c>
      <c r="E15" s="41">
        <f t="shared" si="2"/>
        <v>0</v>
      </c>
      <c r="F15" s="41">
        <f t="shared" si="2"/>
        <v>1</v>
      </c>
      <c r="G15" s="41">
        <f t="shared" si="2"/>
        <v>1</v>
      </c>
    </row>
    <row r="16" spans="1:27" ht="12" customHeight="1" x14ac:dyDescent="0.2">
      <c r="A16" s="30" t="s">
        <v>36</v>
      </c>
      <c r="B16" s="32">
        <f>examinésqualifiésavecHS!B16-examinésqualifiésssHS!B16</f>
        <v>0</v>
      </c>
      <c r="C16" s="32">
        <f>examinésqualifiésavecHS!C16-examinésqualifiésssHS!C16</f>
        <v>0</v>
      </c>
      <c r="D16" s="33">
        <f t="shared" si="0"/>
        <v>0</v>
      </c>
      <c r="E16" s="32">
        <f>examinésqualifiésavecHS!I16-examinésqualifiésssHS!I16</f>
        <v>0</v>
      </c>
      <c r="F16" s="32">
        <f>examinésqualifiésavecHS!J16-examinésqualifiésssHS!J16</f>
        <v>0</v>
      </c>
      <c r="G16" s="33">
        <f t="shared" si="1"/>
        <v>0</v>
      </c>
    </row>
    <row r="17" spans="1:7" ht="12" customHeight="1" x14ac:dyDescent="0.2">
      <c r="A17" s="34" t="s">
        <v>37</v>
      </c>
      <c r="B17" s="32">
        <f>examinésqualifiésavecHS!B17-examinésqualifiésssHS!B17</f>
        <v>0</v>
      </c>
      <c r="C17" s="32">
        <f>examinésqualifiésavecHS!C17-examinésqualifiésssHS!C17</f>
        <v>2</v>
      </c>
      <c r="D17" s="36">
        <f t="shared" si="0"/>
        <v>2</v>
      </c>
      <c r="E17" s="32">
        <f>examinésqualifiésavecHS!I17-examinésqualifiésssHS!I17</f>
        <v>1</v>
      </c>
      <c r="F17" s="32">
        <f>examinésqualifiésavecHS!J17-examinésqualifiésssHS!J17</f>
        <v>0</v>
      </c>
      <c r="G17" s="36">
        <f t="shared" si="1"/>
        <v>1</v>
      </c>
    </row>
    <row r="18" spans="1:7" ht="12" customHeight="1" x14ac:dyDescent="0.2">
      <c r="A18" s="34" t="s">
        <v>38</v>
      </c>
      <c r="B18" s="32">
        <f>examinésqualifiésavecHS!B18-examinésqualifiésssHS!B18</f>
        <v>11</v>
      </c>
      <c r="C18" s="32">
        <f>examinésqualifiésavecHS!C18-examinésqualifiésssHS!C18</f>
        <v>7</v>
      </c>
      <c r="D18" s="36">
        <f t="shared" si="0"/>
        <v>18</v>
      </c>
      <c r="E18" s="32">
        <f>examinésqualifiésavecHS!I18-examinésqualifiésssHS!I18</f>
        <v>0</v>
      </c>
      <c r="F18" s="32">
        <f>examinésqualifiésavecHS!J18-examinésqualifiésssHS!J18</f>
        <v>0</v>
      </c>
      <c r="G18" s="36">
        <f t="shared" si="1"/>
        <v>0</v>
      </c>
    </row>
    <row r="19" spans="1:7" ht="12" customHeight="1" x14ac:dyDescent="0.2">
      <c r="A19" s="34" t="s">
        <v>39</v>
      </c>
      <c r="B19" s="32">
        <f>examinésqualifiésavecHS!B19-examinésqualifiésssHS!B19</f>
        <v>35</v>
      </c>
      <c r="C19" s="32">
        <f>examinésqualifiésavecHS!C19-examinésqualifiésssHS!C19</f>
        <v>25</v>
      </c>
      <c r="D19" s="36">
        <f t="shared" si="0"/>
        <v>60</v>
      </c>
      <c r="E19" s="32">
        <f>examinésqualifiésavecHS!I19-examinésqualifiésssHS!I19</f>
        <v>1</v>
      </c>
      <c r="F19" s="32">
        <f>examinésqualifiésavecHS!J19-examinésqualifiésssHS!J19</f>
        <v>1</v>
      </c>
      <c r="G19" s="36">
        <f t="shared" si="1"/>
        <v>2</v>
      </c>
    </row>
    <row r="20" spans="1:7" ht="12" customHeight="1" x14ac:dyDescent="0.2">
      <c r="A20" s="34" t="s">
        <v>40</v>
      </c>
      <c r="B20" s="32">
        <f>examinésqualifiésavecHS!B20-examinésqualifiésssHS!B20</f>
        <v>0</v>
      </c>
      <c r="C20" s="32">
        <f>examinésqualifiésavecHS!C20-examinésqualifiésssHS!C20</f>
        <v>0</v>
      </c>
      <c r="D20" s="36">
        <f t="shared" si="0"/>
        <v>0</v>
      </c>
      <c r="E20" s="32">
        <f>examinésqualifiésavecHS!I20-examinésqualifiésssHS!I20</f>
        <v>0</v>
      </c>
      <c r="F20" s="32">
        <f>examinésqualifiésavecHS!J20-examinésqualifiésssHS!J20</f>
        <v>0</v>
      </c>
      <c r="G20" s="36">
        <f t="shared" si="1"/>
        <v>0</v>
      </c>
    </row>
    <row r="21" spans="1:7" ht="12" customHeight="1" x14ac:dyDescent="0.2">
      <c r="A21" s="34" t="s">
        <v>41</v>
      </c>
      <c r="B21" s="32">
        <f>examinésqualifiésavecHS!B21-examinésqualifiésssHS!B21</f>
        <v>1</v>
      </c>
      <c r="C21" s="32">
        <f>examinésqualifiésavecHS!C21-examinésqualifiésssHS!C21</f>
        <v>1</v>
      </c>
      <c r="D21" s="36">
        <f t="shared" si="0"/>
        <v>2</v>
      </c>
      <c r="E21" s="32">
        <f>examinésqualifiésavecHS!I21-examinésqualifiésssHS!I21</f>
        <v>0</v>
      </c>
      <c r="F21" s="32">
        <f>examinésqualifiésavecHS!J21-examinésqualifiésssHS!J21</f>
        <v>0</v>
      </c>
      <c r="G21" s="36">
        <f t="shared" si="1"/>
        <v>0</v>
      </c>
    </row>
    <row r="22" spans="1:7" ht="12" customHeight="1" x14ac:dyDescent="0.2">
      <c r="A22" s="34" t="s">
        <v>42</v>
      </c>
      <c r="B22" s="32">
        <f>examinésqualifiésavecHS!B22-examinésqualifiésssHS!B22</f>
        <v>0</v>
      </c>
      <c r="C22" s="32">
        <f>examinésqualifiésavecHS!C22-examinésqualifiésssHS!C22</f>
        <v>1</v>
      </c>
      <c r="D22" s="36">
        <f t="shared" si="0"/>
        <v>1</v>
      </c>
      <c r="E22" s="32">
        <f>examinésqualifiésavecHS!I22-examinésqualifiésssHS!I22</f>
        <v>0</v>
      </c>
      <c r="F22" s="32">
        <f>examinésqualifiésavecHS!J22-examinésqualifiésssHS!J22</f>
        <v>0</v>
      </c>
      <c r="G22" s="36">
        <f t="shared" si="1"/>
        <v>0</v>
      </c>
    </row>
    <row r="23" spans="1:7" ht="12" customHeight="1" x14ac:dyDescent="0.2">
      <c r="A23" s="34" t="s">
        <v>43</v>
      </c>
      <c r="B23" s="32">
        <f>examinésqualifiésavecHS!B23-examinésqualifiésssHS!B23</f>
        <v>16</v>
      </c>
      <c r="C23" s="32">
        <f>examinésqualifiésavecHS!C23-examinésqualifiésssHS!C23</f>
        <v>13</v>
      </c>
      <c r="D23" s="36">
        <f t="shared" si="0"/>
        <v>29</v>
      </c>
      <c r="E23" s="32">
        <f>examinésqualifiésavecHS!I23-examinésqualifiésssHS!I23</f>
        <v>0</v>
      </c>
      <c r="F23" s="32">
        <f>examinésqualifiésavecHS!J23-examinésqualifiésssHS!J23</f>
        <v>2</v>
      </c>
      <c r="G23" s="36">
        <f t="shared" si="1"/>
        <v>2</v>
      </c>
    </row>
    <row r="24" spans="1:7" ht="12" customHeight="1" x14ac:dyDescent="0.2">
      <c r="A24" s="34" t="s">
        <v>44</v>
      </c>
      <c r="B24" s="32">
        <f>examinésqualifiésavecHS!B24-examinésqualifiésssHS!B24</f>
        <v>6</v>
      </c>
      <c r="C24" s="32">
        <f>examinésqualifiésavecHS!C24-examinésqualifiésssHS!C24</f>
        <v>6</v>
      </c>
      <c r="D24" s="36">
        <f t="shared" si="0"/>
        <v>12</v>
      </c>
      <c r="E24" s="32">
        <f>examinésqualifiésavecHS!I24-examinésqualifiésssHS!I24</f>
        <v>0</v>
      </c>
      <c r="F24" s="32">
        <f>examinésqualifiésavecHS!J24-examinésqualifiésssHS!J24</f>
        <v>0</v>
      </c>
      <c r="G24" s="36">
        <f t="shared" si="1"/>
        <v>0</v>
      </c>
    </row>
    <row r="25" spans="1:7" ht="12" customHeight="1" x14ac:dyDescent="0.2">
      <c r="A25" s="34" t="s">
        <v>45</v>
      </c>
      <c r="B25" s="32">
        <f>examinésqualifiésavecHS!B25-examinésqualifiésssHS!B25</f>
        <v>4</v>
      </c>
      <c r="C25" s="32">
        <f>examinésqualifiésavecHS!C25-examinésqualifiésssHS!C25</f>
        <v>1</v>
      </c>
      <c r="D25" s="36">
        <f t="shared" si="0"/>
        <v>5</v>
      </c>
      <c r="E25" s="32">
        <f>examinésqualifiésavecHS!I25-examinésqualifiésssHS!I25</f>
        <v>0</v>
      </c>
      <c r="F25" s="32">
        <f>examinésqualifiésavecHS!J25-examinésqualifiésssHS!J25</f>
        <v>0</v>
      </c>
      <c r="G25" s="36">
        <f t="shared" si="1"/>
        <v>0</v>
      </c>
    </row>
    <row r="26" spans="1:7" ht="12" customHeight="1" x14ac:dyDescent="0.2">
      <c r="A26" s="34" t="s">
        <v>46</v>
      </c>
      <c r="B26" s="32">
        <f>examinésqualifiésavecHS!B26-examinésqualifiésssHS!B26</f>
        <v>10</v>
      </c>
      <c r="C26" s="32">
        <f>examinésqualifiésavecHS!C26-examinésqualifiésssHS!C26</f>
        <v>8</v>
      </c>
      <c r="D26" s="36">
        <f t="shared" si="0"/>
        <v>18</v>
      </c>
      <c r="E26" s="32">
        <f>examinésqualifiésavecHS!I26-examinésqualifiésssHS!I26</f>
        <v>0</v>
      </c>
      <c r="F26" s="32">
        <f>examinésqualifiésavecHS!J26-examinésqualifiésssHS!J26</f>
        <v>2</v>
      </c>
      <c r="G26" s="36">
        <f t="shared" si="1"/>
        <v>2</v>
      </c>
    </row>
    <row r="27" spans="1:7" ht="12" customHeight="1" x14ac:dyDescent="0.2">
      <c r="A27" s="34" t="s">
        <v>47</v>
      </c>
      <c r="B27" s="32">
        <f>examinésqualifiésavecHS!B27-examinésqualifiésssHS!B27</f>
        <v>21</v>
      </c>
      <c r="C27" s="32">
        <f>examinésqualifiésavecHS!C27-examinésqualifiésssHS!C27</f>
        <v>13</v>
      </c>
      <c r="D27" s="36">
        <f t="shared" si="0"/>
        <v>34</v>
      </c>
      <c r="E27" s="32">
        <f>examinésqualifiésavecHS!I27-examinésqualifiésssHS!I27</f>
        <v>0</v>
      </c>
      <c r="F27" s="32">
        <f>examinésqualifiésavecHS!J27-examinésqualifiésssHS!J27</f>
        <v>6</v>
      </c>
      <c r="G27" s="36">
        <f t="shared" si="1"/>
        <v>6</v>
      </c>
    </row>
    <row r="28" spans="1:7" ht="12" customHeight="1" x14ac:dyDescent="0.2">
      <c r="A28" s="34" t="s">
        <v>48</v>
      </c>
      <c r="B28" s="32">
        <f>examinésqualifiésavecHS!B28-examinésqualifiésssHS!B28</f>
        <v>1</v>
      </c>
      <c r="C28" s="32">
        <f>examinésqualifiésavecHS!C28-examinésqualifiésssHS!C28</f>
        <v>4</v>
      </c>
      <c r="D28" s="36">
        <f t="shared" si="0"/>
        <v>5</v>
      </c>
      <c r="E28" s="32">
        <f>examinésqualifiésavecHS!I28-examinésqualifiésssHS!I28</f>
        <v>1</v>
      </c>
      <c r="F28" s="32">
        <f>examinésqualifiésavecHS!J28-examinésqualifiésssHS!J28</f>
        <v>1</v>
      </c>
      <c r="G28" s="36">
        <f t="shared" si="1"/>
        <v>2</v>
      </c>
    </row>
    <row r="29" spans="1:7" ht="12" customHeight="1" x14ac:dyDescent="0.2">
      <c r="A29" s="34" t="s">
        <v>49</v>
      </c>
      <c r="B29" s="32">
        <f>examinésqualifiésavecHS!B29-examinésqualifiésssHS!B29</f>
        <v>38</v>
      </c>
      <c r="C29" s="32">
        <f>examinésqualifiésavecHS!C29-examinésqualifiésssHS!C29</f>
        <v>34</v>
      </c>
      <c r="D29" s="36">
        <f t="shared" si="0"/>
        <v>72</v>
      </c>
      <c r="E29" s="32">
        <f>examinésqualifiésavecHS!I29-examinésqualifiésssHS!I29</f>
        <v>0</v>
      </c>
      <c r="F29" s="32">
        <f>examinésqualifiésavecHS!J29-examinésqualifiésssHS!J29</f>
        <v>2</v>
      </c>
      <c r="G29" s="36">
        <f t="shared" si="1"/>
        <v>2</v>
      </c>
    </row>
    <row r="30" spans="1:7" ht="12" customHeight="1" x14ac:dyDescent="0.2">
      <c r="A30" s="34" t="s">
        <v>50</v>
      </c>
      <c r="B30" s="32">
        <f>examinésqualifiésavecHS!B30-examinésqualifiésssHS!B30</f>
        <v>11</v>
      </c>
      <c r="C30" s="32">
        <f>examinésqualifiésavecHS!C30-examinésqualifiésssHS!C30</f>
        <v>5</v>
      </c>
      <c r="D30" s="36">
        <f t="shared" si="0"/>
        <v>16</v>
      </c>
      <c r="E30" s="32">
        <f>examinésqualifiésavecHS!I30-examinésqualifiésssHS!I30</f>
        <v>0</v>
      </c>
      <c r="F30" s="32">
        <f>examinésqualifiésavecHS!J30-examinésqualifiésssHS!J30</f>
        <v>2</v>
      </c>
      <c r="G30" s="36">
        <f t="shared" si="1"/>
        <v>2</v>
      </c>
    </row>
    <row r="31" spans="1:7" ht="12" customHeight="1" x14ac:dyDescent="0.2">
      <c r="A31" s="34" t="s">
        <v>51</v>
      </c>
      <c r="B31" s="32">
        <f>examinésqualifiésavecHS!B31-examinésqualifiésssHS!B31</f>
        <v>35</v>
      </c>
      <c r="C31" s="32">
        <f>examinésqualifiésavecHS!C31-examinésqualifiésssHS!C31</f>
        <v>46</v>
      </c>
      <c r="D31" s="36">
        <f t="shared" si="0"/>
        <v>81</v>
      </c>
      <c r="E31" s="32">
        <f>examinésqualifiésavecHS!I31-examinésqualifiésssHS!I31</f>
        <v>0</v>
      </c>
      <c r="F31" s="32">
        <f>examinésqualifiésavecHS!J31-examinésqualifiésssHS!J31</f>
        <v>1</v>
      </c>
      <c r="G31" s="36">
        <f t="shared" si="1"/>
        <v>1</v>
      </c>
    </row>
    <row r="32" spans="1:7" ht="12" customHeight="1" x14ac:dyDescent="0.2">
      <c r="A32" s="34" t="s">
        <v>52</v>
      </c>
      <c r="B32" s="32">
        <f>examinésqualifiésavecHS!B32-examinésqualifiésssHS!B32</f>
        <v>8</v>
      </c>
      <c r="C32" s="32">
        <f>examinésqualifiésavecHS!C32-examinésqualifiésssHS!C32</f>
        <v>19</v>
      </c>
      <c r="D32" s="36">
        <f t="shared" si="0"/>
        <v>27</v>
      </c>
      <c r="E32" s="32">
        <f>examinésqualifiésavecHS!I32-examinésqualifiésssHS!I32</f>
        <v>0</v>
      </c>
      <c r="F32" s="32">
        <f>examinésqualifiésavecHS!J32-examinésqualifiésssHS!J32</f>
        <v>1</v>
      </c>
      <c r="G32" s="36">
        <f t="shared" si="1"/>
        <v>1</v>
      </c>
    </row>
    <row r="33" spans="1:7" ht="12" customHeight="1" x14ac:dyDescent="0.2">
      <c r="A33" s="34" t="s">
        <v>53</v>
      </c>
      <c r="B33" s="32">
        <f>examinésqualifiésavecHS!B33-examinésqualifiésssHS!B33</f>
        <v>0</v>
      </c>
      <c r="C33" s="32">
        <f>examinésqualifiésavecHS!C33-examinésqualifiésssHS!C33</f>
        <v>0</v>
      </c>
      <c r="D33" s="36">
        <f t="shared" si="0"/>
        <v>0</v>
      </c>
      <c r="E33" s="32">
        <f>examinésqualifiésavecHS!I33-examinésqualifiésssHS!I33</f>
        <v>0</v>
      </c>
      <c r="F33" s="32">
        <f>examinésqualifiésavecHS!J33-examinésqualifiésssHS!J33</f>
        <v>0</v>
      </c>
      <c r="G33" s="36">
        <f t="shared" si="1"/>
        <v>0</v>
      </c>
    </row>
    <row r="34" spans="1:7" ht="12" customHeight="1" x14ac:dyDescent="0.2">
      <c r="A34" s="34" t="s">
        <v>54</v>
      </c>
      <c r="B34" s="32">
        <f>examinésqualifiésavecHS!B34-examinésqualifiésssHS!B34</f>
        <v>0</v>
      </c>
      <c r="C34" s="32">
        <f>examinésqualifiésavecHS!C34-examinésqualifiésssHS!C34</f>
        <v>0</v>
      </c>
      <c r="D34" s="36">
        <f t="shared" si="0"/>
        <v>0</v>
      </c>
      <c r="E34" s="32">
        <f>examinésqualifiésavecHS!I34-examinésqualifiésssHS!I34</f>
        <v>0</v>
      </c>
      <c r="F34" s="32">
        <f>examinésqualifiésavecHS!J34-examinésqualifiésssHS!J34</f>
        <v>0</v>
      </c>
      <c r="G34" s="36">
        <f t="shared" si="1"/>
        <v>0</v>
      </c>
    </row>
    <row r="35" spans="1:7" ht="12" customHeight="1" x14ac:dyDescent="0.2">
      <c r="A35" s="34" t="s">
        <v>55</v>
      </c>
      <c r="B35" s="32">
        <f>examinésqualifiésavecHS!B35-examinésqualifiésssHS!B35</f>
        <v>24</v>
      </c>
      <c r="C35" s="32">
        <f>examinésqualifiésavecHS!C35-examinésqualifiésssHS!C35</f>
        <v>29</v>
      </c>
      <c r="D35" s="36">
        <f t="shared" si="0"/>
        <v>53</v>
      </c>
      <c r="E35" s="32">
        <f>examinésqualifiésavecHS!I35-examinésqualifiésssHS!I35</f>
        <v>0</v>
      </c>
      <c r="F35" s="32">
        <f>examinésqualifiésavecHS!J35-examinésqualifiésssHS!J35</f>
        <v>0</v>
      </c>
      <c r="G35" s="36">
        <f t="shared" si="1"/>
        <v>0</v>
      </c>
    </row>
    <row r="36" spans="1:7" ht="12" customHeight="1" x14ac:dyDescent="0.2">
      <c r="A36" s="34" t="s">
        <v>56</v>
      </c>
      <c r="B36" s="32">
        <f>examinésqualifiésavecHS!B36-examinésqualifiésssHS!B36</f>
        <v>13</v>
      </c>
      <c r="C36" s="32">
        <f>examinésqualifiésavecHS!C36-examinésqualifiésssHS!C36</f>
        <v>18</v>
      </c>
      <c r="D36" s="36">
        <f t="shared" si="0"/>
        <v>31</v>
      </c>
      <c r="E36" s="32">
        <f>examinésqualifiésavecHS!I36-examinésqualifiésssHS!I36</f>
        <v>0</v>
      </c>
      <c r="F36" s="32">
        <f>examinésqualifiésavecHS!J36-examinésqualifiésssHS!J36</f>
        <v>1</v>
      </c>
      <c r="G36" s="36">
        <f t="shared" si="1"/>
        <v>1</v>
      </c>
    </row>
    <row r="37" spans="1:7" ht="12" customHeight="1" x14ac:dyDescent="0.2">
      <c r="A37" s="34" t="s">
        <v>57</v>
      </c>
      <c r="B37" s="32">
        <f>examinésqualifiésavecHS!B37-examinésqualifiésssHS!B37</f>
        <v>1</v>
      </c>
      <c r="C37" s="32">
        <f>examinésqualifiésavecHS!C37-examinésqualifiésssHS!C37</f>
        <v>1</v>
      </c>
      <c r="D37" s="36">
        <f t="shared" si="0"/>
        <v>2</v>
      </c>
      <c r="E37" s="32">
        <f>examinésqualifiésavecHS!I37-examinésqualifiésssHS!I37</f>
        <v>0</v>
      </c>
      <c r="F37" s="32">
        <f>examinésqualifiésavecHS!J37-examinésqualifiésssHS!J37</f>
        <v>0</v>
      </c>
      <c r="G37" s="36">
        <f t="shared" si="1"/>
        <v>0</v>
      </c>
    </row>
    <row r="38" spans="1:7" ht="12" customHeight="1" x14ac:dyDescent="0.2">
      <c r="A38" s="34" t="s">
        <v>58</v>
      </c>
      <c r="B38" s="32">
        <f>examinésqualifiésavecHS!B38-examinésqualifiésssHS!B38</f>
        <v>6</v>
      </c>
      <c r="C38" s="32">
        <f>examinésqualifiésavecHS!C38-examinésqualifiésssHS!C38</f>
        <v>8</v>
      </c>
      <c r="D38" s="36">
        <f t="shared" si="0"/>
        <v>14</v>
      </c>
      <c r="E38" s="32">
        <f>examinésqualifiésavecHS!I38-examinésqualifiésssHS!I38</f>
        <v>0</v>
      </c>
      <c r="F38" s="32">
        <f>examinésqualifiésavecHS!J38-examinésqualifiésssHS!J38</f>
        <v>0</v>
      </c>
      <c r="G38" s="36">
        <f t="shared" si="1"/>
        <v>0</v>
      </c>
    </row>
    <row r="39" spans="1:7" ht="12" customHeight="1" x14ac:dyDescent="0.2">
      <c r="A39" s="37">
        <v>76</v>
      </c>
      <c r="B39" s="32">
        <f>examinésqualifiésavecHS!B39-examinésqualifiésssHS!B39</f>
        <v>1</v>
      </c>
      <c r="C39" s="32">
        <f>examinésqualifiésavecHS!C39-examinésqualifiésssHS!C39</f>
        <v>1</v>
      </c>
      <c r="D39" s="36">
        <f t="shared" si="0"/>
        <v>2</v>
      </c>
      <c r="E39" s="32">
        <f>examinésqualifiésavecHS!I39-examinésqualifiésssHS!I39</f>
        <v>0</v>
      </c>
      <c r="F39" s="32">
        <f>examinésqualifiésavecHS!J39-examinésqualifiésssHS!J39</f>
        <v>0</v>
      </c>
      <c r="G39" s="36">
        <f t="shared" si="1"/>
        <v>0</v>
      </c>
    </row>
    <row r="40" spans="1:7" ht="12" customHeight="1" x14ac:dyDescent="0.2">
      <c r="A40" s="37" t="s">
        <v>59</v>
      </c>
      <c r="B40" s="32">
        <f>examinésqualifiésavecHS!B40-examinésqualifiésssHS!B40</f>
        <v>0</v>
      </c>
      <c r="C40" s="32">
        <f>examinésqualifiésavecHS!C40-examinésqualifiésssHS!C40</f>
        <v>0</v>
      </c>
      <c r="D40" s="39">
        <f t="shared" si="0"/>
        <v>0</v>
      </c>
      <c r="E40" s="32">
        <f>examinésqualifiésavecHS!I40-examinésqualifiésssHS!I40</f>
        <v>0</v>
      </c>
      <c r="F40" s="32">
        <f>examinésqualifiésavecHS!J40-examinésqualifiésssHS!J40</f>
        <v>0</v>
      </c>
      <c r="G40" s="39">
        <f t="shared" si="1"/>
        <v>0</v>
      </c>
    </row>
    <row r="41" spans="1:7" ht="12" customHeight="1" x14ac:dyDescent="0.2">
      <c r="A41" s="40" t="s">
        <v>122</v>
      </c>
      <c r="B41" s="41">
        <f>SUM(B16:B40)</f>
        <v>242</v>
      </c>
      <c r="C41" s="41">
        <f>SUM(C16:C40)</f>
        <v>242</v>
      </c>
      <c r="D41" s="41">
        <f t="shared" ref="D41:G41" si="3">SUM(D16:D40)</f>
        <v>484</v>
      </c>
      <c r="E41" s="41">
        <f t="shared" si="3"/>
        <v>3</v>
      </c>
      <c r="F41" s="41">
        <f t="shared" si="3"/>
        <v>19</v>
      </c>
      <c r="G41" s="41">
        <f t="shared" si="3"/>
        <v>22</v>
      </c>
    </row>
    <row r="42" spans="1:7" ht="12" customHeight="1" x14ac:dyDescent="0.2">
      <c r="A42" s="30" t="s">
        <v>61</v>
      </c>
      <c r="B42" s="32">
        <f>examinésqualifiésavecHS!B42-examinésqualifiésssHS!B42</f>
        <v>10</v>
      </c>
      <c r="C42" s="32">
        <f>examinésqualifiésavecHS!C42-examinésqualifiésssHS!C42</f>
        <v>26</v>
      </c>
      <c r="D42" s="33">
        <f t="shared" si="0"/>
        <v>36</v>
      </c>
      <c r="E42" s="32">
        <f>examinésqualifiésavecHS!I42-examinésqualifiésssHS!I42</f>
        <v>1</v>
      </c>
      <c r="F42" s="32">
        <f>examinésqualifiésavecHS!J42-examinésqualifiésssHS!J42</f>
        <v>1</v>
      </c>
      <c r="G42" s="33">
        <f t="shared" si="1"/>
        <v>2</v>
      </c>
    </row>
    <row r="43" spans="1:7" ht="12" customHeight="1" x14ac:dyDescent="0.2">
      <c r="A43" s="34" t="s">
        <v>62</v>
      </c>
      <c r="B43" s="32">
        <f>examinésqualifiésavecHS!B43-examinésqualifiésssHS!B43</f>
        <v>23</v>
      </c>
      <c r="C43" s="32">
        <f>examinésqualifiésavecHS!C43-examinésqualifiésssHS!C43</f>
        <v>54</v>
      </c>
      <c r="D43" s="36">
        <f t="shared" si="0"/>
        <v>77</v>
      </c>
      <c r="E43" s="32">
        <f>examinésqualifiésavecHS!I43-examinésqualifiésssHS!I43</f>
        <v>1</v>
      </c>
      <c r="F43" s="32">
        <f>examinésqualifiésavecHS!J43-examinésqualifiésssHS!J43</f>
        <v>1</v>
      </c>
      <c r="G43" s="36">
        <f t="shared" si="1"/>
        <v>2</v>
      </c>
    </row>
    <row r="44" spans="1:7" ht="12" customHeight="1" x14ac:dyDescent="0.2">
      <c r="A44" s="34" t="s">
        <v>63</v>
      </c>
      <c r="B44" s="32">
        <f>examinésqualifiésavecHS!B44-examinésqualifiésssHS!B44</f>
        <v>7</v>
      </c>
      <c r="C44" s="32">
        <f>examinésqualifiésavecHS!C44-examinésqualifiésssHS!C44</f>
        <v>23</v>
      </c>
      <c r="D44" s="36">
        <f t="shared" si="0"/>
        <v>30</v>
      </c>
      <c r="E44" s="32">
        <f>examinésqualifiésavecHS!I44-examinésqualifiésssHS!I44</f>
        <v>0</v>
      </c>
      <c r="F44" s="32">
        <f>examinésqualifiésavecHS!J44-examinésqualifiésssHS!J44</f>
        <v>4</v>
      </c>
      <c r="G44" s="36">
        <f t="shared" si="1"/>
        <v>4</v>
      </c>
    </row>
    <row r="45" spans="1:7" ht="12" customHeight="1" x14ac:dyDescent="0.2">
      <c r="A45" s="34" t="s">
        <v>64</v>
      </c>
      <c r="B45" s="32">
        <f>examinésqualifiésavecHS!B45-examinésqualifiésssHS!B45</f>
        <v>8</v>
      </c>
      <c r="C45" s="32">
        <f>examinésqualifiésavecHS!C45-examinésqualifiésssHS!C45</f>
        <v>26</v>
      </c>
      <c r="D45" s="36">
        <f t="shared" si="0"/>
        <v>34</v>
      </c>
      <c r="E45" s="32">
        <f>examinésqualifiésavecHS!I45-examinésqualifiésssHS!I45</f>
        <v>0</v>
      </c>
      <c r="F45" s="32">
        <f>examinésqualifiésavecHS!J45-examinésqualifiésssHS!J45</f>
        <v>0</v>
      </c>
      <c r="G45" s="36">
        <f t="shared" si="1"/>
        <v>0</v>
      </c>
    </row>
    <row r="46" spans="1:7" ht="12" customHeight="1" x14ac:dyDescent="0.2">
      <c r="A46" s="34" t="s">
        <v>65</v>
      </c>
      <c r="B46" s="32">
        <f>examinésqualifiésavecHS!B46-examinésqualifiésssHS!B46</f>
        <v>2</v>
      </c>
      <c r="C46" s="32">
        <f>examinésqualifiésavecHS!C46-examinésqualifiésssHS!C46</f>
        <v>4</v>
      </c>
      <c r="D46" s="36">
        <f t="shared" si="0"/>
        <v>6</v>
      </c>
      <c r="E46" s="32">
        <f>examinésqualifiésavecHS!I46-examinésqualifiésssHS!I46</f>
        <v>1</v>
      </c>
      <c r="F46" s="32">
        <f>examinésqualifiésavecHS!J46-examinésqualifiésssHS!J46</f>
        <v>0</v>
      </c>
      <c r="G46" s="36">
        <f t="shared" si="1"/>
        <v>1</v>
      </c>
    </row>
    <row r="47" spans="1:7" ht="12" customHeight="1" x14ac:dyDescent="0.2">
      <c r="A47" s="34" t="s">
        <v>66</v>
      </c>
      <c r="B47" s="32">
        <f>examinésqualifiésavecHS!B47-examinésqualifiésssHS!B47</f>
        <v>9</v>
      </c>
      <c r="C47" s="32">
        <f>examinésqualifiésavecHS!C47-examinésqualifiésssHS!C47</f>
        <v>17</v>
      </c>
      <c r="D47" s="36">
        <f t="shared" si="0"/>
        <v>26</v>
      </c>
      <c r="E47" s="32">
        <f>examinésqualifiésavecHS!I47-examinésqualifiésssHS!I47</f>
        <v>0</v>
      </c>
      <c r="F47" s="32">
        <f>examinésqualifiésavecHS!J47-examinésqualifiésssHS!J47</f>
        <v>2</v>
      </c>
      <c r="G47" s="36">
        <f t="shared" si="1"/>
        <v>2</v>
      </c>
    </row>
    <row r="48" spans="1:7" ht="12" customHeight="1" x14ac:dyDescent="0.2">
      <c r="A48" s="34" t="s">
        <v>67</v>
      </c>
      <c r="B48" s="32">
        <f>examinésqualifiésavecHS!B48-examinésqualifiésssHS!B48</f>
        <v>5</v>
      </c>
      <c r="C48" s="32">
        <f>examinésqualifiésavecHS!C48-examinésqualifiésssHS!C48</f>
        <v>4</v>
      </c>
      <c r="D48" s="36">
        <f t="shared" si="0"/>
        <v>9</v>
      </c>
      <c r="E48" s="32">
        <f>examinésqualifiésavecHS!I48-examinésqualifiésssHS!I48</f>
        <v>0</v>
      </c>
      <c r="F48" s="32">
        <f>examinésqualifiésavecHS!J48-examinésqualifiésssHS!J48</f>
        <v>0</v>
      </c>
      <c r="G48" s="36">
        <f t="shared" si="1"/>
        <v>0</v>
      </c>
    </row>
    <row r="49" spans="1:7" ht="12" customHeight="1" x14ac:dyDescent="0.2">
      <c r="A49" s="34" t="s">
        <v>68</v>
      </c>
      <c r="B49" s="32">
        <f>examinésqualifiésavecHS!B49-examinésqualifiésssHS!B49</f>
        <v>3</v>
      </c>
      <c r="C49" s="32">
        <f>examinésqualifiésavecHS!C49-examinésqualifiésssHS!C49</f>
        <v>3</v>
      </c>
      <c r="D49" s="36">
        <f t="shared" si="0"/>
        <v>6</v>
      </c>
      <c r="E49" s="32">
        <f>examinésqualifiésavecHS!I49-examinésqualifiésssHS!I49</f>
        <v>0</v>
      </c>
      <c r="F49" s="32">
        <f>examinésqualifiésavecHS!J49-examinésqualifiésssHS!J49</f>
        <v>1</v>
      </c>
      <c r="G49" s="36">
        <f t="shared" si="1"/>
        <v>1</v>
      </c>
    </row>
    <row r="50" spans="1:7" ht="12" customHeight="1" x14ac:dyDescent="0.2">
      <c r="A50" s="34" t="s">
        <v>69</v>
      </c>
      <c r="B50" s="32">
        <f>examinésqualifiésavecHS!B50-examinésqualifiésssHS!B50</f>
        <v>13</v>
      </c>
      <c r="C50" s="32">
        <f>examinésqualifiésavecHS!C50-examinésqualifiésssHS!C50</f>
        <v>15</v>
      </c>
      <c r="D50" s="36">
        <f t="shared" si="0"/>
        <v>28</v>
      </c>
      <c r="E50" s="32">
        <f>examinésqualifiésavecHS!I50-examinésqualifiésssHS!I50</f>
        <v>0</v>
      </c>
      <c r="F50" s="32">
        <f>examinésqualifiésavecHS!J50-examinésqualifiésssHS!J50</f>
        <v>0</v>
      </c>
      <c r="G50" s="36">
        <f t="shared" si="1"/>
        <v>0</v>
      </c>
    </row>
    <row r="51" spans="1:7" ht="12" customHeight="1" x14ac:dyDescent="0.2">
      <c r="A51" s="34" t="s">
        <v>70</v>
      </c>
      <c r="B51" s="32">
        <f>examinésqualifiésavecHS!B51-examinésqualifiésssHS!B51</f>
        <v>1</v>
      </c>
      <c r="C51" s="32">
        <f>examinésqualifiésavecHS!C51-examinésqualifiésssHS!C51</f>
        <v>6</v>
      </c>
      <c r="D51" s="36">
        <f t="shared" si="0"/>
        <v>7</v>
      </c>
      <c r="E51" s="32">
        <f>examinésqualifiésavecHS!I51-examinésqualifiésssHS!I51</f>
        <v>0</v>
      </c>
      <c r="F51" s="32">
        <f>examinésqualifiésavecHS!J51-examinésqualifiésssHS!J51</f>
        <v>0</v>
      </c>
      <c r="G51" s="36">
        <f t="shared" si="1"/>
        <v>0</v>
      </c>
    </row>
    <row r="52" spans="1:7" ht="12" customHeight="1" x14ac:dyDescent="0.2">
      <c r="A52" s="34" t="s">
        <v>71</v>
      </c>
      <c r="B52" s="32">
        <f>examinésqualifiésavecHS!B52-examinésqualifiésssHS!B52</f>
        <v>3</v>
      </c>
      <c r="C52" s="32">
        <f>examinésqualifiésavecHS!C52-examinésqualifiésssHS!C52</f>
        <v>0</v>
      </c>
      <c r="D52" s="36">
        <f t="shared" si="0"/>
        <v>3</v>
      </c>
      <c r="E52" s="32">
        <f>examinésqualifiésavecHS!I52-examinésqualifiésssHS!I52</f>
        <v>1</v>
      </c>
      <c r="F52" s="32">
        <f>examinésqualifiésavecHS!J52-examinésqualifiésssHS!J52</f>
        <v>0</v>
      </c>
      <c r="G52" s="36">
        <f t="shared" si="1"/>
        <v>1</v>
      </c>
    </row>
    <row r="53" spans="1:7" ht="12" customHeight="1" x14ac:dyDescent="0.2">
      <c r="A53" s="34" t="s">
        <v>72</v>
      </c>
      <c r="B53" s="32">
        <f>examinésqualifiésavecHS!B53-examinésqualifiésssHS!B53</f>
        <v>0</v>
      </c>
      <c r="C53" s="32">
        <f>examinésqualifiésavecHS!C53-examinésqualifiésssHS!C53</f>
        <v>1</v>
      </c>
      <c r="D53" s="36">
        <f t="shared" si="0"/>
        <v>1</v>
      </c>
      <c r="E53" s="32">
        <f>examinésqualifiésavecHS!I53-examinésqualifiésssHS!I53</f>
        <v>0</v>
      </c>
      <c r="F53" s="32">
        <f>examinésqualifiésavecHS!J53-examinésqualifiésssHS!J53</f>
        <v>0</v>
      </c>
      <c r="G53" s="36">
        <f t="shared" si="1"/>
        <v>0</v>
      </c>
    </row>
    <row r="54" spans="1:7" ht="12" customHeight="1" x14ac:dyDescent="0.2">
      <c r="A54" s="34" t="s">
        <v>73</v>
      </c>
      <c r="B54" s="32">
        <f>examinésqualifiésavecHS!B54-examinésqualifiésssHS!B54</f>
        <v>6</v>
      </c>
      <c r="C54" s="32">
        <f>examinésqualifiésavecHS!C54-examinésqualifiésssHS!C54</f>
        <v>6</v>
      </c>
      <c r="D54" s="36">
        <f t="shared" si="0"/>
        <v>12</v>
      </c>
      <c r="E54" s="32">
        <f>examinésqualifiésavecHS!I54-examinésqualifiésssHS!I54</f>
        <v>0</v>
      </c>
      <c r="F54" s="32">
        <f>examinésqualifiésavecHS!J54-examinésqualifiésssHS!J54</f>
        <v>1</v>
      </c>
      <c r="G54" s="36">
        <f t="shared" si="1"/>
        <v>1</v>
      </c>
    </row>
    <row r="55" spans="1:7" ht="12" customHeight="1" x14ac:dyDescent="0.2">
      <c r="A55" s="34" t="s">
        <v>74</v>
      </c>
      <c r="B55" s="32">
        <f>examinésqualifiésavecHS!B55-examinésqualifiésssHS!B55</f>
        <v>3</v>
      </c>
      <c r="C55" s="32">
        <f>examinésqualifiésavecHS!C55-examinésqualifiésssHS!C55</f>
        <v>8</v>
      </c>
      <c r="D55" s="36">
        <f t="shared" si="0"/>
        <v>11</v>
      </c>
      <c r="E55" s="32">
        <f>examinésqualifiésavecHS!I55-examinésqualifiésssHS!I55</f>
        <v>0</v>
      </c>
      <c r="F55" s="32">
        <f>examinésqualifiésavecHS!J55-examinésqualifiésssHS!J55</f>
        <v>0</v>
      </c>
      <c r="G55" s="36">
        <f t="shared" si="1"/>
        <v>0</v>
      </c>
    </row>
    <row r="56" spans="1:7" ht="12" customHeight="1" x14ac:dyDescent="0.2">
      <c r="A56" s="34" t="s">
        <v>75</v>
      </c>
      <c r="B56" s="32">
        <f>examinésqualifiésavecHS!B56-examinésqualifiésssHS!B56</f>
        <v>6</v>
      </c>
      <c r="C56" s="32">
        <f>examinésqualifiésavecHS!C56-examinésqualifiésssHS!C56</f>
        <v>10</v>
      </c>
      <c r="D56" s="36">
        <f t="shared" si="0"/>
        <v>16</v>
      </c>
      <c r="E56" s="32">
        <f>examinésqualifiésavecHS!I56-examinésqualifiésssHS!I56</f>
        <v>0</v>
      </c>
      <c r="F56" s="32">
        <f>examinésqualifiésavecHS!J56-examinésqualifiésssHS!J56</f>
        <v>0</v>
      </c>
      <c r="G56" s="36">
        <f t="shared" si="1"/>
        <v>0</v>
      </c>
    </row>
    <row r="57" spans="1:7" ht="12" customHeight="1" x14ac:dyDescent="0.2">
      <c r="A57" s="34" t="s">
        <v>76</v>
      </c>
      <c r="B57" s="32">
        <f>examinésqualifiésavecHS!B57-examinésqualifiésssHS!B57</f>
        <v>8</v>
      </c>
      <c r="C57" s="32">
        <f>examinésqualifiésavecHS!C57-examinésqualifiésssHS!C57</f>
        <v>13</v>
      </c>
      <c r="D57" s="36">
        <f t="shared" si="0"/>
        <v>21</v>
      </c>
      <c r="E57" s="32">
        <f>examinésqualifiésavecHS!I57-examinésqualifiésssHS!I57</f>
        <v>0</v>
      </c>
      <c r="F57" s="32">
        <f>examinésqualifiésavecHS!J57-examinésqualifiésssHS!J57</f>
        <v>1</v>
      </c>
      <c r="G57" s="36">
        <f t="shared" si="1"/>
        <v>1</v>
      </c>
    </row>
    <row r="58" spans="1:7" ht="12" customHeight="1" x14ac:dyDescent="0.2">
      <c r="A58" s="34" t="s">
        <v>77</v>
      </c>
      <c r="B58" s="32">
        <f>examinésqualifiésavecHS!B58-examinésqualifiésssHS!B58</f>
        <v>6</v>
      </c>
      <c r="C58" s="32">
        <f>examinésqualifiésavecHS!C58-examinésqualifiésssHS!C58</f>
        <v>34</v>
      </c>
      <c r="D58" s="36">
        <f t="shared" si="0"/>
        <v>40</v>
      </c>
      <c r="E58" s="32">
        <f>examinésqualifiésavecHS!I58-examinésqualifiésssHS!I58</f>
        <v>0</v>
      </c>
      <c r="F58" s="32">
        <f>examinésqualifiésavecHS!J58-examinésqualifiésssHS!J58</f>
        <v>0</v>
      </c>
      <c r="G58" s="36">
        <f t="shared" si="1"/>
        <v>0</v>
      </c>
    </row>
    <row r="59" spans="1:7" ht="12" customHeight="1" x14ac:dyDescent="0.2">
      <c r="A59" s="34" t="s">
        <v>78</v>
      </c>
      <c r="B59" s="32">
        <f>examinésqualifiésavecHS!B59-examinésqualifiésssHS!B59</f>
        <v>18</v>
      </c>
      <c r="C59" s="32">
        <f>examinésqualifiésavecHS!C59-examinésqualifiésssHS!C59</f>
        <v>8</v>
      </c>
      <c r="D59" s="36">
        <f t="shared" si="0"/>
        <v>26</v>
      </c>
      <c r="E59" s="32">
        <f>examinésqualifiésavecHS!I59-examinésqualifiésssHS!I59</f>
        <v>0</v>
      </c>
      <c r="F59" s="32">
        <f>examinésqualifiésavecHS!J59-examinésqualifiésssHS!J59</f>
        <v>1</v>
      </c>
      <c r="G59" s="36">
        <f t="shared" si="1"/>
        <v>1</v>
      </c>
    </row>
    <row r="60" spans="1:7" ht="12" customHeight="1" x14ac:dyDescent="0.2">
      <c r="A60" s="34" t="s">
        <v>79</v>
      </c>
      <c r="B60" s="32">
        <f>examinésqualifiésavecHS!B60-examinésqualifiésssHS!B60</f>
        <v>0</v>
      </c>
      <c r="C60" s="32">
        <f>examinésqualifiésavecHS!C60-examinésqualifiésssHS!C60</f>
        <v>0</v>
      </c>
      <c r="D60" s="36">
        <f t="shared" si="0"/>
        <v>0</v>
      </c>
      <c r="E60" s="32">
        <f>examinésqualifiésavecHS!I60-examinésqualifiésssHS!I60</f>
        <v>0</v>
      </c>
      <c r="F60" s="32">
        <f>examinésqualifiésavecHS!J60-examinésqualifiésssHS!J60</f>
        <v>0</v>
      </c>
      <c r="G60" s="36">
        <f t="shared" si="1"/>
        <v>0</v>
      </c>
    </row>
    <row r="61" spans="1:7" ht="12" customHeight="1" x14ac:dyDescent="0.2">
      <c r="A61" s="34" t="s">
        <v>80</v>
      </c>
      <c r="B61" s="32">
        <f>examinésqualifiésavecHS!B61-examinésqualifiésssHS!B61</f>
        <v>8</v>
      </c>
      <c r="C61" s="32">
        <f>examinésqualifiésavecHS!C61-examinésqualifiésssHS!C61</f>
        <v>6</v>
      </c>
      <c r="D61" s="36">
        <f t="shared" si="0"/>
        <v>14</v>
      </c>
      <c r="E61" s="32">
        <f>examinésqualifiésavecHS!I61-examinésqualifiésssHS!I61</f>
        <v>0</v>
      </c>
      <c r="F61" s="32">
        <f>examinésqualifiésavecHS!J61-examinésqualifiésssHS!J61</f>
        <v>0</v>
      </c>
      <c r="G61" s="36">
        <f t="shared" si="1"/>
        <v>0</v>
      </c>
    </row>
    <row r="62" spans="1:7" ht="12" customHeight="1" x14ac:dyDescent="0.2">
      <c r="A62" s="34" t="s">
        <v>81</v>
      </c>
      <c r="B62" s="32">
        <f>examinésqualifiésavecHS!B62-examinésqualifiésssHS!B62</f>
        <v>14</v>
      </c>
      <c r="C62" s="32">
        <f>examinésqualifiésavecHS!C62-examinésqualifiésssHS!C62</f>
        <v>13</v>
      </c>
      <c r="D62" s="36">
        <f t="shared" si="0"/>
        <v>27</v>
      </c>
      <c r="E62" s="32">
        <f>examinésqualifiésavecHS!I62-examinésqualifiésssHS!I62</f>
        <v>0</v>
      </c>
      <c r="F62" s="32">
        <f>examinésqualifiésavecHS!J62-examinésqualifiésssHS!J62</f>
        <v>1</v>
      </c>
      <c r="G62" s="36">
        <f t="shared" si="1"/>
        <v>1</v>
      </c>
    </row>
    <row r="63" spans="1:7" ht="12" customHeight="1" x14ac:dyDescent="0.2">
      <c r="A63" s="34" t="s">
        <v>82</v>
      </c>
      <c r="B63" s="32">
        <f>examinésqualifiésavecHS!B63-examinésqualifiésssHS!B63</f>
        <v>27</v>
      </c>
      <c r="C63" s="32">
        <f>examinésqualifiésavecHS!C63-examinésqualifiésssHS!C63</f>
        <v>14</v>
      </c>
      <c r="D63" s="36">
        <f t="shared" si="0"/>
        <v>41</v>
      </c>
      <c r="E63" s="32">
        <f>examinésqualifiésavecHS!I63-examinésqualifiésssHS!I63</f>
        <v>0</v>
      </c>
      <c r="F63" s="32">
        <f>examinésqualifiésavecHS!J63-examinésqualifiésssHS!J63</f>
        <v>2</v>
      </c>
      <c r="G63" s="36">
        <f t="shared" si="1"/>
        <v>2</v>
      </c>
    </row>
    <row r="64" spans="1:7" ht="12" customHeight="1" x14ac:dyDescent="0.2">
      <c r="A64" s="37" t="s">
        <v>83</v>
      </c>
      <c r="B64" s="32">
        <f>examinésqualifiésavecHS!B64-examinésqualifiésssHS!B64</f>
        <v>2</v>
      </c>
      <c r="C64" s="32">
        <f>examinésqualifiésavecHS!C64-examinésqualifiésssHS!C64</f>
        <v>3</v>
      </c>
      <c r="D64" s="39">
        <f t="shared" si="0"/>
        <v>5</v>
      </c>
      <c r="E64" s="32">
        <f>examinésqualifiésavecHS!I64-examinésqualifiésssHS!I64</f>
        <v>0</v>
      </c>
      <c r="F64" s="32">
        <f>examinésqualifiésavecHS!J64-examinésqualifiésssHS!J64</f>
        <v>0</v>
      </c>
      <c r="G64" s="39">
        <f t="shared" si="1"/>
        <v>0</v>
      </c>
    </row>
    <row r="65" spans="1:9" ht="12" customHeight="1" x14ac:dyDescent="0.2">
      <c r="A65" s="40" t="s">
        <v>84</v>
      </c>
      <c r="B65" s="41">
        <f>SUM(B42:B64)</f>
        <v>182</v>
      </c>
      <c r="C65" s="41">
        <f>SUM(C42:C64)</f>
        <v>294</v>
      </c>
      <c r="D65" s="41">
        <f t="shared" ref="D65:G65" si="4">SUM(D42:D64)</f>
        <v>476</v>
      </c>
      <c r="E65" s="41">
        <f t="shared" si="4"/>
        <v>4</v>
      </c>
      <c r="F65" s="41">
        <f t="shared" si="4"/>
        <v>15</v>
      </c>
      <c r="G65" s="41">
        <f t="shared" si="4"/>
        <v>19</v>
      </c>
    </row>
    <row r="66" spans="1:9" ht="12" customHeight="1" x14ac:dyDescent="0.2">
      <c r="A66" s="30">
        <v>85</v>
      </c>
      <c r="B66" s="32">
        <f>examinésqualifiésavecHS!B66-examinésqualifiésssHS!B66</f>
        <v>6</v>
      </c>
      <c r="C66" s="32">
        <f>examinésqualifiésavecHS!C66-examinésqualifiésssHS!C66</f>
        <v>3</v>
      </c>
      <c r="D66" s="33">
        <f t="shared" si="0"/>
        <v>9</v>
      </c>
      <c r="E66" s="32">
        <f>examinésqualifiésavecHS!I66-examinésqualifiésssHS!I66</f>
        <v>0</v>
      </c>
      <c r="F66" s="32">
        <f>examinésqualifiésavecHS!J66-examinésqualifiésssHS!J66</f>
        <v>0</v>
      </c>
      <c r="G66" s="33">
        <f t="shared" si="1"/>
        <v>0</v>
      </c>
    </row>
    <row r="67" spans="1:9" ht="12" customHeight="1" x14ac:dyDescent="0.2">
      <c r="A67" s="34">
        <v>86</v>
      </c>
      <c r="B67" s="32">
        <f>examinésqualifiésavecHS!B67-examinésqualifiésssHS!B67</f>
        <v>10</v>
      </c>
      <c r="C67" s="32">
        <f>examinésqualifiésavecHS!C67-examinésqualifiésssHS!C67</f>
        <v>8</v>
      </c>
      <c r="D67" s="36">
        <f t="shared" si="0"/>
        <v>18</v>
      </c>
      <c r="E67" s="32">
        <f>examinésqualifiésavecHS!I67-examinésqualifiésssHS!I67</f>
        <v>0</v>
      </c>
      <c r="F67" s="32">
        <f>examinésqualifiésavecHS!J67-examinésqualifiésssHS!J67</f>
        <v>0</v>
      </c>
      <c r="G67" s="36">
        <f t="shared" si="1"/>
        <v>0</v>
      </c>
    </row>
    <row r="68" spans="1:9" ht="12" customHeight="1" x14ac:dyDescent="0.2">
      <c r="A68" s="37">
        <v>87</v>
      </c>
      <c r="B68" s="32">
        <f>examinésqualifiésavecHS!B68-examinésqualifiésssHS!B68</f>
        <v>0</v>
      </c>
      <c r="C68" s="32">
        <f>examinésqualifiésavecHS!C68-examinésqualifiésssHS!C68</f>
        <v>1</v>
      </c>
      <c r="D68" s="39">
        <f t="shared" si="0"/>
        <v>1</v>
      </c>
      <c r="E68" s="32">
        <f>examinésqualifiésavecHS!I68-examinésqualifiésssHS!I68</f>
        <v>0</v>
      </c>
      <c r="F68" s="32">
        <f>examinésqualifiésavecHS!J68-examinésqualifiésssHS!J68</f>
        <v>0</v>
      </c>
      <c r="G68" s="39">
        <f t="shared" si="1"/>
        <v>0</v>
      </c>
    </row>
    <row r="69" spans="1:9" ht="12" customHeight="1" x14ac:dyDescent="0.2">
      <c r="A69" s="939">
        <v>90</v>
      </c>
      <c r="B69" s="32">
        <f>examinésqualifiésavecHS!B69-examinésqualifiésssHS!B69</f>
        <v>0</v>
      </c>
      <c r="C69" s="32">
        <f>examinésqualifiésavecHS!C69-examinésqualifiésssHS!C69</f>
        <v>0</v>
      </c>
      <c r="D69" s="39">
        <f t="shared" si="0"/>
        <v>0</v>
      </c>
      <c r="E69" s="32">
        <f>examinésqualifiésavecHS!I69-examinésqualifiésssHS!I69</f>
        <v>0</v>
      </c>
      <c r="F69" s="32">
        <f>examinésqualifiésavecHS!J69-examinésqualifiésssHS!J69</f>
        <v>0</v>
      </c>
      <c r="G69" s="39">
        <f t="shared" si="1"/>
        <v>0</v>
      </c>
    </row>
    <row r="70" spans="1:9" ht="12" customHeight="1" x14ac:dyDescent="0.2">
      <c r="A70" s="939">
        <v>91</v>
      </c>
      <c r="B70" s="32">
        <f>examinésqualifiésavecHS!B70-examinésqualifiésssHS!B70</f>
        <v>4</v>
      </c>
      <c r="C70" s="32">
        <f>examinésqualifiésavecHS!C70-examinésqualifiésssHS!C70</f>
        <v>2</v>
      </c>
      <c r="D70" s="39">
        <f t="shared" si="0"/>
        <v>6</v>
      </c>
      <c r="E70" s="32">
        <f>examinésqualifiésavecHS!I70-examinésqualifiésssHS!I70</f>
        <v>0</v>
      </c>
      <c r="F70" s="32">
        <f>examinésqualifiésavecHS!J70-examinésqualifiésssHS!J70</f>
        <v>1</v>
      </c>
      <c r="G70" s="39">
        <f t="shared" si="1"/>
        <v>1</v>
      </c>
    </row>
    <row r="71" spans="1:9" ht="12" customHeight="1" x14ac:dyDescent="0.2">
      <c r="A71" s="939">
        <v>92</v>
      </c>
      <c r="B71" s="32">
        <f>examinésqualifiésavecHS!B71-examinésqualifiésssHS!B71</f>
        <v>8</v>
      </c>
      <c r="C71" s="32">
        <f>examinésqualifiésavecHS!C71-examinésqualifiésssHS!C71</f>
        <v>3</v>
      </c>
      <c r="D71" s="39">
        <f t="shared" si="0"/>
        <v>11</v>
      </c>
      <c r="E71" s="32">
        <f>examinésqualifiésavecHS!I71-examinésqualifiésssHS!I71</f>
        <v>2</v>
      </c>
      <c r="F71" s="32">
        <f>examinésqualifiésavecHS!J71-examinésqualifiésssHS!J71</f>
        <v>0</v>
      </c>
      <c r="G71" s="39">
        <f t="shared" si="1"/>
        <v>2</v>
      </c>
    </row>
    <row r="72" spans="1:9" ht="12" customHeight="1" x14ac:dyDescent="0.2">
      <c r="A72" s="40" t="s">
        <v>386</v>
      </c>
      <c r="B72" s="42">
        <f>SUM(B66:B71)</f>
        <v>28</v>
      </c>
      <c r="C72" s="42">
        <f t="shared" ref="C72" si="5">SUM(C66:C71)</f>
        <v>17</v>
      </c>
      <c r="D72" s="42">
        <f>SUM(B72:C72)</f>
        <v>45</v>
      </c>
      <c r="E72" s="42">
        <f>examinésqualifiésavecHS!I72-examinésqualifiésssHS!I72</f>
        <v>2</v>
      </c>
      <c r="F72" s="42">
        <f>examinésqualifiésavecHS!J72-examinésqualifiésssHS!J72</f>
        <v>1</v>
      </c>
      <c r="G72" s="42">
        <f>SUM(E72:F72)</f>
        <v>3</v>
      </c>
    </row>
    <row r="73" spans="1:9" ht="12" customHeight="1" x14ac:dyDescent="0.2">
      <c r="A73" s="43" t="s">
        <v>8</v>
      </c>
      <c r="B73" s="44">
        <f>B15+B41+B65+B72</f>
        <v>491</v>
      </c>
      <c r="C73" s="44">
        <f t="shared" ref="C73:G73" si="6">C15+C41+C65+C72</f>
        <v>602</v>
      </c>
      <c r="D73" s="44">
        <f t="shared" si="6"/>
        <v>1093</v>
      </c>
      <c r="E73" s="44">
        <f>E15+E41+E65+E72</f>
        <v>9</v>
      </c>
      <c r="F73" s="44">
        <f t="shared" si="6"/>
        <v>36</v>
      </c>
      <c r="G73" s="44">
        <f t="shared" si="6"/>
        <v>45</v>
      </c>
    </row>
    <row r="74" spans="1:9" x14ac:dyDescent="0.2">
      <c r="A74" s="12" t="str">
        <f>'fiche technique'!B5</f>
        <v>Source: MESRI-DGRH A1-1, ANTARES, campagne qualification 2021, données au 15/11/2021</v>
      </c>
    </row>
    <row r="75" spans="1:9" x14ac:dyDescent="0.2">
      <c r="A75" s="12" t="str">
        <f>'fiche technique'!B10</f>
        <v>Remarque: La table des sections CNU est en page 28.</v>
      </c>
    </row>
    <row r="76" spans="1:9" x14ac:dyDescent="0.2">
      <c r="A76" s="215" t="s">
        <v>220</v>
      </c>
      <c r="I76" s="46"/>
    </row>
    <row r="77" spans="1:9" x14ac:dyDescent="0.2">
      <c r="A77" s="215" t="s">
        <v>321</v>
      </c>
    </row>
    <row r="99" spans="10:10" x14ac:dyDescent="0.2">
      <c r="J99" s="46"/>
    </row>
    <row r="157" spans="1:1" x14ac:dyDescent="0.2">
      <c r="A157" s="47"/>
    </row>
  </sheetData>
  <sheetProtection selectLockedCells="1" selectUnlockedCells="1"/>
  <mergeCells count="8">
    <mergeCell ref="A7:A8"/>
    <mergeCell ref="B7:D7"/>
    <mergeCell ref="E7:G7"/>
    <mergeCell ref="A1:F1"/>
    <mergeCell ref="A3:G3"/>
    <mergeCell ref="A4:G4"/>
    <mergeCell ref="B6:D6"/>
    <mergeCell ref="E6:G6"/>
  </mergeCells>
  <printOptions horizontalCentered="1"/>
  <pageMargins left="0.39374999999999999" right="0.39374999999999999" top="0.39374999999999999" bottom="0.39305555555555555" header="0.51180555555555551" footer="0.19652777777777777"/>
  <pageSetup paperSize="9" scale="85" firstPageNumber="0" orientation="portrait" r:id="rId1"/>
  <headerFooter alignWithMargins="0">
    <oddFooter>&amp;CPage &amp;P</oddFooter>
  </headerFooter>
  <ignoredErrors>
    <ignoredError sqref="D15:G15 D41:G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intercalaire 0</vt:lpstr>
      <vt:lpstr>tabmat</vt:lpstr>
      <vt:lpstr>intercalaire 1</vt:lpstr>
      <vt:lpstr>recap 2021</vt:lpstr>
      <vt:lpstr>examinésTotal</vt:lpstr>
      <vt:lpstr>examinésqualifiésssHS</vt:lpstr>
      <vt:lpstr>examinésqualifiésavecHS</vt:lpstr>
      <vt:lpstr>examinésqualifiéster</vt:lpstr>
      <vt:lpstr>hors_section</vt:lpstr>
      <vt:lpstr>qualifsectsexe</vt:lpstr>
      <vt:lpstr>tableau qualifications</vt:lpstr>
      <vt:lpstr>age des qualifiés</vt:lpstr>
      <vt:lpstr>Feuil2</vt:lpstr>
      <vt:lpstr>Qualif PR</vt:lpstr>
      <vt:lpstr>Qualif MCF</vt:lpstr>
      <vt:lpstr>historique MCF 2010-2020</vt:lpstr>
      <vt:lpstr>historique PR 2011-2021</vt:lpstr>
      <vt:lpstr>MCF et PR 1qualif</vt:lpstr>
      <vt:lpstr>MCF 2 qualif</vt:lpstr>
      <vt:lpstr>PR 2 qualif</vt:lpstr>
      <vt:lpstr>intercalaire 2</vt:lpstr>
      <vt:lpstr>non candidats</vt:lpstr>
      <vt:lpstr>qualif &amp; non conc</vt:lpstr>
      <vt:lpstr>qualif &amp; postes</vt:lpstr>
      <vt:lpstr>2017</vt:lpstr>
      <vt:lpstr>BILAN_2017</vt:lpstr>
      <vt:lpstr>intercalaire 3</vt:lpstr>
      <vt:lpstr>Nomenclature CNU</vt:lpstr>
      <vt:lpstr>fiche technique</vt:lpstr>
      <vt:lpstr>ANNEE</vt:lpstr>
      <vt:lpstr>'MCF 2 qualif'!Impression_des_titres</vt:lpstr>
      <vt:lpstr>'2017'!Zone_d_impression</vt:lpstr>
      <vt:lpstr>'age des qualifiés'!Zone_d_impression</vt:lpstr>
      <vt:lpstr>BILAN_2017!Zone_d_impression</vt:lpstr>
      <vt:lpstr>examinésqualifiésavecHS!Zone_d_impression</vt:lpstr>
      <vt:lpstr>examinésqualifiésssHS!Zone_d_impression</vt:lpstr>
      <vt:lpstr>examinésqualifiéster!Zone_d_impression</vt:lpstr>
      <vt:lpstr>examinésTotal!Zone_d_impression</vt:lpstr>
      <vt:lpstr>'fiche technique'!Zone_d_impression</vt:lpstr>
      <vt:lpstr>'historique MCF 2010-2020'!Zone_d_impression</vt:lpstr>
      <vt:lpstr>'historique PR 2011-2021'!Zone_d_impression</vt:lpstr>
      <vt:lpstr>hors_section!Zone_d_impression</vt:lpstr>
      <vt:lpstr>'intercalaire 0'!Zone_d_impression</vt:lpstr>
      <vt:lpstr>'intercalaire 1'!Zone_d_impression</vt:lpstr>
      <vt:lpstr>'intercalaire 2'!Zone_d_impression</vt:lpstr>
      <vt:lpstr>'intercalaire 3'!Zone_d_impression</vt:lpstr>
      <vt:lpstr>'MCF 2 qualif'!Zone_d_impression</vt:lpstr>
      <vt:lpstr>'MCF et PR 1qualif'!Zone_d_impression</vt:lpstr>
      <vt:lpstr>'Nomenclature CNU'!Zone_d_impression</vt:lpstr>
      <vt:lpstr>'non candidats'!Zone_d_impression</vt:lpstr>
      <vt:lpstr>'PR 2 qualif'!Zone_d_impression</vt:lpstr>
      <vt:lpstr>'qualif &amp; non conc'!Zone_d_impression</vt:lpstr>
      <vt:lpstr>'Qualif MCF'!Zone_d_impression</vt:lpstr>
      <vt:lpstr>'Qualif PR'!Zone_d_impression</vt:lpstr>
      <vt:lpstr>qualifsectsexe!Zone_d_impression</vt:lpstr>
      <vt:lpstr>'recap 2021'!Zone_d_impression</vt:lpstr>
      <vt:lpstr>'tableau qualifications'!Zone_d_impression</vt:lpstr>
      <vt:lpstr>tabmat!Zone_d_impression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Administration centrale</cp:lastModifiedBy>
  <cp:lastPrinted>2022-07-08T07:49:58Z</cp:lastPrinted>
  <dcterms:created xsi:type="dcterms:W3CDTF">2010-04-27T11:19:25Z</dcterms:created>
  <dcterms:modified xsi:type="dcterms:W3CDTF">2022-11-29T16:34:03Z</dcterms:modified>
</cp:coreProperties>
</file>