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8490" windowHeight="6240" activeTab="0"/>
  </bookViews>
  <sheets>
    <sheet name="Tab1" sheetId="1" r:id="rId1"/>
    <sheet name="gra1" sheetId="2" r:id="rId2"/>
    <sheet name="gra2" sheetId="3" r:id="rId3"/>
    <sheet name="Tab2" sheetId="4" r:id="rId4"/>
    <sheet name="Tab3" sheetId="5" r:id="rId5"/>
    <sheet name="Tab4" sheetId="6" r:id="rId6"/>
    <sheet name="gra3" sheetId="7" r:id="rId7"/>
    <sheet name="Sources, def." sheetId="8" r:id="rId8"/>
  </sheets>
  <definedNames>
    <definedName name="_xlnm.Print_Area" localSheetId="2">'gra2'!#REF!</definedName>
  </definedNames>
  <calcPr fullCalcOnLoad="1"/>
</workbook>
</file>

<file path=xl/comments3.xml><?xml version="1.0" encoding="utf-8"?>
<comments xmlns="http://schemas.openxmlformats.org/spreadsheetml/2006/main">
  <authors>
    <author>jeljouma</author>
  </authors>
  <commentList>
    <comment ref="E6" authorId="0">
      <text>
        <r>
          <rPr>
            <b/>
            <sz val="8"/>
            <rFont val="Tahoma"/>
            <family val="0"/>
          </rPr>
          <t>jeljouma:</t>
        </r>
        <r>
          <rPr>
            <sz val="8"/>
            <rFont val="Tahoma"/>
            <family val="0"/>
          </rPr>
          <t xml:space="preserve">
</t>
        </r>
      </text>
    </comment>
  </commentList>
</comments>
</file>

<file path=xl/sharedStrings.xml><?xml version="1.0" encoding="utf-8"?>
<sst xmlns="http://schemas.openxmlformats.org/spreadsheetml/2006/main" count="195" uniqueCount="171">
  <si>
    <t>Préelementaire</t>
  </si>
  <si>
    <t>Second cycle général et technologique</t>
  </si>
  <si>
    <t>Second cycle professionnel</t>
  </si>
  <si>
    <t>Enseignement supérieur</t>
  </si>
  <si>
    <t>Ensemble</t>
  </si>
  <si>
    <t>Total</t>
  </si>
  <si>
    <t xml:space="preserve">En millions d'euros </t>
  </si>
  <si>
    <t>Activité d'enseignement</t>
  </si>
  <si>
    <t>Organisation du système d'enseignement</t>
  </si>
  <si>
    <t>Aide à la fréquentation scolaire</t>
  </si>
  <si>
    <t>Dépenses demandées par les institions</t>
  </si>
  <si>
    <t xml:space="preserve">Répartition Dépense totale </t>
  </si>
  <si>
    <t>DIE/PIB</t>
  </si>
  <si>
    <t>DIE</t>
  </si>
  <si>
    <t>PIB</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</si>
  <si>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</si>
  <si>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</si>
  <si>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</si>
  <si>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</si>
  <si>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</si>
  <si>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</si>
  <si>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</si>
  <si>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</si>
  <si>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</si>
  <si>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</si>
  <si>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</si>
  <si>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</si>
  <si>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</si>
  <si>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</si>
  <si>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</si>
  <si>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</si>
  <si>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</si>
  <si>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</si>
  <si>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</si>
  <si>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</si>
  <si>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</si>
  <si>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</si>
  <si>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</si>
  <si>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</si>
  <si>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</si>
  <si>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</si>
  <si>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</si>
  <si>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</si>
  <si>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Pays</t>
  </si>
  <si>
    <t>Suède</t>
  </si>
  <si>
    <t>Royaume-Uni</t>
  </si>
  <si>
    <t>France</t>
  </si>
  <si>
    <t>Finlande</t>
  </si>
  <si>
    <t>Moyenne des pays de l'OCDE</t>
  </si>
  <si>
    <t>Australie</t>
  </si>
  <si>
    <t>Pays-Bas</t>
  </si>
  <si>
    <t>Japon</t>
  </si>
  <si>
    <t>Italie</t>
  </si>
  <si>
    <t>Allemagne</t>
  </si>
  <si>
    <t>Espagne</t>
  </si>
  <si>
    <t>Graphique 1 -  Évolution de la dépense intérieure d'éducation (DIE) et de sa part dans le PIB (1980-2008)</t>
  </si>
  <si>
    <t>Source : MEN-MESR-DEPP, Compte de l'Éducation</t>
  </si>
  <si>
    <t>Elémentaire (y compris ASH)</t>
  </si>
  <si>
    <t>Premier cycle du second degré (y compris SEGPA et EREA)</t>
  </si>
  <si>
    <t>Apprentissage (scolaire et supérieur)</t>
  </si>
  <si>
    <t>Formation continue et extrascolaire</t>
  </si>
  <si>
    <t xml:space="preserve">Graphique 3 - Dépense d'éducation (formation initiale) par rapport au PIB (2006) </t>
  </si>
  <si>
    <t>Source :  MEN-MESR-DEPP, Compte de l'Éducation</t>
  </si>
  <si>
    <t xml:space="preserve"> États-Unis</t>
  </si>
  <si>
    <t>Garphique 2 - Répartition de la dépense totale d'éducation par niveau en 2008</t>
  </si>
  <si>
    <t>Tableau 1 - Evolution de la part de la dépense intérieure d'éducation (DIE) dans le PIB</t>
  </si>
  <si>
    <t>Année</t>
  </si>
  <si>
    <t>DIE en prix courants (milliards d'euros)</t>
  </si>
  <si>
    <t>DIE aux prix 2008 (milliards d'euros)</t>
  </si>
  <si>
    <t>Croissance annuelle* de la DIE prix 2008</t>
  </si>
  <si>
    <t>Croissance annuelle* du PIB prix 2008</t>
  </si>
  <si>
    <t>* Croissance annuelle moyenne sur la période, donc par rapport à l'année précédente dans le tableau</t>
  </si>
  <si>
    <t>(par exemple, pour 1985, croissance annuelle moyenne de 1980 à 1985).</t>
  </si>
  <si>
    <t xml:space="preserve">Les séries "aux prix 2008" sont obtenues en multipliant les dépenses exprimées aux prix de l'année courante </t>
  </si>
  <si>
    <t xml:space="preserve">par un coefficient estimé à partir de l'évolution du PIB aux prix de 2008 établie par l'INSEE. Ces séries représentent </t>
  </si>
  <si>
    <t>une évolution des dépenses "en volume", c'est-à-dire en excluant les effets de la hausse des prix.</t>
  </si>
  <si>
    <t>Tableau  2 - Structure des coûts par nature des dépenses et par niveau d'enseignement en 2008 (%)</t>
  </si>
  <si>
    <t>Personnel enseignant</t>
  </si>
  <si>
    <t>Personnel non enseignant</t>
  </si>
  <si>
    <t>Total personnel</t>
  </si>
  <si>
    <t>Autre fonc-
tionnement</t>
  </si>
  <si>
    <t>Investis-
sement</t>
  </si>
  <si>
    <t xml:space="preserve">Premier degré </t>
  </si>
  <si>
    <t xml:space="preserve">  - dont préélémentaire</t>
  </si>
  <si>
    <t xml:space="preserve">  - dont élémentaire </t>
  </si>
  <si>
    <t>Second degré (hors apprentissage)</t>
  </si>
  <si>
    <t>Supérieur (hors apprentissage)</t>
  </si>
  <si>
    <t xml:space="preserve">Ensemble </t>
  </si>
  <si>
    <t>Tableau 3 - Dépense moyenne théorique pour quelques scolarités types (aux prix 2008) en euros.</t>
  </si>
  <si>
    <t xml:space="preserve">             Premier degré</t>
  </si>
  <si>
    <t xml:space="preserve">                      Second degré</t>
  </si>
  <si>
    <t xml:space="preserve">               Enseignements supérieurs</t>
  </si>
  <si>
    <t xml:space="preserve">Préélémentaire </t>
  </si>
  <si>
    <t xml:space="preserve">Elémentaire </t>
  </si>
  <si>
    <t>1er cycle</t>
  </si>
  <si>
    <t>Gen.&amp; Techn</t>
  </si>
  <si>
    <t>Prof.</t>
  </si>
  <si>
    <t>STS</t>
  </si>
  <si>
    <t>CPGE</t>
  </si>
  <si>
    <t>Universités</t>
  </si>
  <si>
    <t>Dépense théorique</t>
  </si>
  <si>
    <t>annuelle / élève</t>
  </si>
  <si>
    <t>Durée totale</t>
  </si>
  <si>
    <t>Coûts de quelques scolarités types menant au :</t>
  </si>
  <si>
    <t>Dépense</t>
  </si>
  <si>
    <t>3 ans</t>
  </si>
  <si>
    <t>5 ans</t>
  </si>
  <si>
    <t>4 ans</t>
  </si>
  <si>
    <t>2 ans</t>
  </si>
  <si>
    <t>14 ans</t>
  </si>
  <si>
    <t>un en 1er cycle</t>
  </si>
  <si>
    <t>16 ans</t>
  </si>
  <si>
    <t>Bac professionnel</t>
  </si>
  <si>
    <t>Bac général et</t>
  </si>
  <si>
    <t>15 ans</t>
  </si>
  <si>
    <t xml:space="preserve">un en 2nd cycle </t>
  </si>
  <si>
    <t>technologique</t>
  </si>
  <si>
    <t>17 ans</t>
  </si>
  <si>
    <t>un en 2nd cycle</t>
  </si>
  <si>
    <t>BTS</t>
  </si>
  <si>
    <t>3ans</t>
  </si>
  <si>
    <t>18 ans</t>
  </si>
  <si>
    <t>un en université</t>
  </si>
  <si>
    <t>Licence</t>
  </si>
  <si>
    <t>Lecture :</t>
  </si>
  <si>
    <t xml:space="preserve">- la première partie du tableau "dépense théorique annuelle/élève" donne la dépense moyenne en 2008,  par élève pour les différents niveaux ou filières de scolarité, exprimée en euros 2008 ; </t>
  </si>
  <si>
    <t>- la deuxième partie du tableau permet, en utilisant ces dépenses annuelles, d'estimer le coût de différentes scolarités types en 2008.</t>
  </si>
  <si>
    <t>Il s'agit là de coûts théoriques au coût 2008 et non du coût de parcours réels.</t>
  </si>
  <si>
    <t>Par exemple, la dépense relative à une scolarité de la maternelle au baccalauréat professionnel sans redoublement, exprimée aux prix de 2008, s'établit à</t>
  </si>
  <si>
    <t>121 350 euros. Avec un redoublement en 1er cycle, cette dépense s'élèverait alors à 129 350 euros (soit 121 350 + 8 000).</t>
  </si>
  <si>
    <t>Tableau 4 - Comparaison de la structure du financement initial de la DIE en 1980 et 2008 (en %)</t>
  </si>
  <si>
    <t>Ministère de l'Éducation nationale</t>
  </si>
  <si>
    <t>Collectivités territoriales</t>
  </si>
  <si>
    <t>Ménages</t>
  </si>
  <si>
    <t>Autres ministères*</t>
  </si>
  <si>
    <t>Entreprises</t>
  </si>
  <si>
    <t>Caisses d'allocations familiales</t>
  </si>
  <si>
    <t>Source :  MEN-MESR-DEPP, Compte de l'Education</t>
  </si>
  <si>
    <t xml:space="preserve">* Autres ministères, autres administrations et "Reste du monde" </t>
  </si>
  <si>
    <t>Part DIE/PIB      (en %)</t>
  </si>
  <si>
    <t xml:space="preserve"> </t>
  </si>
  <si>
    <t xml:space="preserve">Coût du </t>
  </si>
  <si>
    <t>redoublement</t>
  </si>
  <si>
    <t>2nd cycle</t>
  </si>
  <si>
    <t>BEP 2 ans</t>
  </si>
  <si>
    <t>DIE / PIB</t>
  </si>
  <si>
    <t>Sources, définitions et méthodologie</t>
  </si>
  <si>
    <t>Le compte de l’éducation</t>
  </si>
  <si>
    <t>Les résultats présentés dans cette Note d’Information sont issus du compte provisoire de l’éducation pour 2008.</t>
  </si>
  <si>
    <t>Le compte de l’éducation est un compte satellite de la comptabilité nationale. Il a pour but de rassembler dans une série de tableaux cohérents l’ensemble des flux financiers intervenant dans le domaine de l’éducation afin d’évaluer ce que coûte l’éducation à l’ensemble de la collectivité nationale, d’étudier son financement, de déterminer les coûts des différents niveaux d’enseignements, des différentes activités et d’évaluer les dépenses par nature.</t>
  </si>
  <si>
    <t xml:space="preserve">Le domaine de l’éducation est défini par une liste d’activités : enseignement, activités annexes (restauration et hébergement, orientation, etc.), biens et services liés à l’éducation (transport scolaire, livres et fournitures, etc.). </t>
  </si>
  <si>
    <t>Le compte de l’éducation retient deux catégories d’agents économiques intervenant dans le domaine : les unités de financement qui supportent la dépense d’éducation et les unités de production qui réalisent les activités d’enseignement ou les activités annexes à partir des ressources mises à leur disposition par les unités de financement.</t>
  </si>
  <si>
    <t>Le compte de l’éducation a fait l’objet d’une profonde rénovation finalisée en 2004 pour le compte définitif 1999 et des comptes provisoires de 2000 à 2003. En 2009, les comptes de 1980 à 2007 sont dits définitifs, le compte 2008 étant provisoire.</t>
  </si>
  <si>
    <t>Cette rénovation a porté principalement sur trois axes :</t>
  </si>
  <si>
    <t>– intégration des DOM ;</t>
  </si>
  <si>
    <t>– nouvelle évaluation des charges sociales rattachées aux rémunérations des personnels ;</t>
  </si>
  <si>
    <t>– nouvelle évaluation des dépenses des ménages.</t>
  </si>
  <si>
    <t>Cette rénovation a fait l’objet d’une rétropolation jusqu’en 1975 de la seule dépense intérieure d’éducation.</t>
  </si>
  <si>
    <t>Les données financières utilisées dans le compte définitif 2007 et provisoire 2008 ont été exploitées selon les programmes et actions mis en place dans le cadre de la LOLF, c’est à dire y compris les charges sociales rattachées correspondant aux charges sociales employeur de l’État.</t>
  </si>
  <si>
    <t>S’agissant de l’enseignement supérieur, le nouveau périmètre de dépenses comprend la totalité des actions 6 à 12 relatives à la Recherche universitaire (exclues jusqu’alors pour leurs parts fonctionnement et investissement) du programme 150 Recherche et enseignement supérieur.</t>
  </si>
  <si>
    <t>La dépense intérieure d’éducation</t>
  </si>
  <si>
    <t>La dépense intérieure d’éducation est la somme des dépenses suivantes effectuées en métropole et dans les DOM par des financeurs résidents ou non résidents :</t>
  </si>
  <si>
    <t>– les dépenses pour les activités d’enseignement de type scolaire ou extrascolaire de tous niveaux (premier degré, second degré, enseignement supérieur, apprentissage, formation continue) effectuées dans les établissements publics ou privés ou dispensées lors de leçons particulières ;</t>
  </si>
  <si>
    <t>– les dépenses pour les activités visant à organiser le système éducatif : administration générale, documentation pédagogique et recherche sur l’éducation, orientation ;</t>
  </si>
  <si>
    <t>– les dépenses pour les activités visant à favoriser ou accompagner la fréquentation des établissements scolaires : restauration et hébergement, médecine scolaire, transports scolaires ;</t>
  </si>
  <si>
    <t>– les achats de livres, de fournitures scolaires et d’habillement demandés par les institutions scolaires.</t>
  </si>
  <si>
    <t>La dépense moyenne d’éducation</t>
  </si>
  <si>
    <t>La dépense moyenne d’éducation par élève pour l’année n est calculée en rapportant la totalité des dépenses dans les établissements publics et privés (à l’exclusion des activités de formation continue ou extrascolaires), ainsi que les dépenses des activités annexes et les biens et services rattachés ventilés par niveaux, aux effectifs d’élèves de l’année civile n calculés en prenant deux tiers des effectifs de l’année scolaire n-1 et un tiers de l’année scolaire n.</t>
  </si>
  <si>
    <t>Financement initial et financement final</t>
  </si>
  <si>
    <t>La distinction entre financement initial et financement final sous-entend l’existence de transferts entre les différentes unités de financement. Par exemple, les bourses d’études constituent un transfert entre l’État et les ménages. En financement initial, les bourses seront affectées à l’État qui les verse, déterminant la charge effectivement supportée par cet agent, tandis que les dépenses des ménages seront évaluées après déduction des bourses reçues. En revanche, si cette dotation est comptabilisée dans les dépenses des ménages, on parlera de financeur final, notion qui permet d’étudier la relation entre le dernier financeur, et le producteur, ou l’activité.</t>
  </si>
  <si>
    <t>La dépense totale d'éducation correspond aux dépenses pour l'activité d'enseignement et pour d'autres activités. (administration, restauration…) réalisées par chaque niveau.</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</si>
</sst>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_-* #,##0.0\ _€_-;\-* #,##0.0\ _€_-;_-* &quot;-&quot;??\ _€_-;_-@_-"/>
    <numFmt numFmtId="166" formatCode="_-* #,##0\ _€_-;\-* #,##0\ _€_-;_-* &quot;-&quot;??\ _€_-;_-@_-"/>
    <numFmt numFmtId="167" formatCode="0.0%"/>
    <numFmt numFmtId="168" formatCode="0.0000"/>
    <numFmt numFmtId="169" formatCode="0.0"/>
    <numFmt numFmtId="170" formatCode="0.000%"/>
    <numFmt numFmtId="171" formatCode="#,##0\ &quot;F&quot;;\-#,##0\ &quot;F&quot;"/>
    <numFmt numFmtId="172" formatCode="#,##0\ &quot;F&quot;;[Red]\-#,##0\ &quot;F&quot;"/>
    <numFmt numFmtId="173" formatCode="#,##0.00\ &quot;F&quot;;\-#,##0.00\ &quot;F&quot;"/>
    <numFmt numFmtId="174" formatCode="#,##0.00\ &quot;F&quot;;[Red]\-#,##0.00\ &quot;F&quot;"/>
    <numFmt numFmtId="175" formatCode="_-* #,##0\ &quot;F&quot;_-;\-* #,##0\ &quot;F&quot;_-;_-* &quot;-&quot;\ &quot;F&quot;_-;_-@_-"/>
    <numFmt numFmtId="176" formatCode="_-* #,##0\ _F_-;\-* #,##0\ _F_-;_-* &quot;-&quot;\ _F_-;_-@_-"/>
    <numFmt numFmtId="177" formatCode="_-* #,##0.00\ &quot;F&quot;_-;\-* #,##0.00\ &quot;F&quot;_-;_-* &quot;-&quot;??\ &quot;F&quot;_-;_-@_-"/>
    <numFmt numFmtId="178" formatCode="_-* #,##0.00\ _F_-;\-* #,##0.00\ _F_-;_-* &quot;-&quot;??\ _F_-;_-@_-"/>
    <numFmt numFmtId="179" formatCode="#,##0&quot;   &quot;"/>
    <numFmt numFmtId="180" formatCode="#,##0&quot;  &quot;"/>
    <numFmt numFmtId="181" formatCode="#,##0&quot; euros&quot;"/>
    <numFmt numFmtId="182" formatCode="#,##0&quot; Euros&quot;"/>
    <numFmt numFmtId="183" formatCode="0.0&quot; %&quot;"/>
    <numFmt numFmtId="184" formatCode="#,##0.0&quot;   &quot;"/>
    <numFmt numFmtId="185" formatCode="#,##0.0&quot; % &quot;"/>
    <numFmt numFmtId="186" formatCode="#,##0.00&quot;   &quot;"/>
    <numFmt numFmtId="187" formatCode="#,##0.000&quot;   &quot;"/>
    <numFmt numFmtId="188" formatCode="#,##0.0000&quot;   &quot;"/>
    <numFmt numFmtId="189" formatCode="#,##0.00000&quot;   &quot;"/>
    <numFmt numFmtId="190" formatCode="#,##0.0"/>
    <numFmt numFmtId="191" formatCode="&quot;Vrai&quot;;&quot;Vrai&quot;;&quot;Faux&quot;"/>
    <numFmt numFmtId="192" formatCode="&quot;Actif&quot;;&quot;Actif&quot;;&quot;Inactif&quot;"/>
  </numFmts>
  <fonts count="22">
    <font>
      <sz val="10"/>
      <name val="Arial"/>
      <family val="0"/>
    </font>
    <font>
      <sz val="8"/>
      <name val="Arial"/>
      <family val="2"/>
    </font>
    <font>
      <sz val="8"/>
      <name val="Times New Roman"/>
      <family val="1"/>
    </font>
    <font>
      <u val="single"/>
      <sz val="10"/>
      <color indexed="12"/>
      <name val="MS Sans Serif"/>
      <family val="0"/>
    </font>
    <font>
      <u val="single"/>
      <sz val="10"/>
      <color indexed="36"/>
      <name val="MS Sans Serif"/>
      <family val="0"/>
    </font>
    <font>
      <sz val="10"/>
      <name val="MS Sans Serif"/>
      <family val="0"/>
    </font>
    <font>
      <sz val="8"/>
      <name val="Tahoma"/>
      <family val="0"/>
    </font>
    <font>
      <b/>
      <sz val="8"/>
      <name val="Tahoma"/>
      <family val="0"/>
    </font>
    <font>
      <b/>
      <sz val="8"/>
      <name val="CG Times (WN)"/>
      <family val="0"/>
    </font>
    <font>
      <sz val="8"/>
      <name val="MS Sans Serif"/>
      <family val="0"/>
    </font>
    <font>
      <sz val="10"/>
      <name val="CG Times (WN)"/>
      <family val="0"/>
    </font>
    <font>
      <sz val="8"/>
      <name val="CG Times (WN)"/>
      <family val="0"/>
    </font>
    <font>
      <i/>
      <sz val="9"/>
      <name val="Arial"/>
      <family val="2"/>
    </font>
    <font>
      <sz val="8"/>
      <name val="Univers 47 CondensedLight"/>
      <family val="2"/>
    </font>
    <font>
      <i/>
      <sz val="8"/>
      <name val="Arial"/>
      <family val="2"/>
    </font>
    <font>
      <b/>
      <sz val="10"/>
      <name val="Arial"/>
      <family val="2"/>
    </font>
    <font>
      <b/>
      <sz val="8"/>
      <name val="Arial"/>
      <family val="2"/>
    </font>
    <font>
      <b/>
      <sz val="8"/>
      <color indexed="48"/>
      <name val="Arial"/>
      <family val="2"/>
    </font>
    <font>
      <b/>
      <sz val="9"/>
      <name val="Arial"/>
      <family val="2"/>
    </font>
    <font>
      <sz val="10"/>
      <color indexed="8"/>
      <name val="Arial"/>
      <family val="2"/>
    </font>
    <font>
      <b/>
      <sz val="10"/>
      <color indexed="12"/>
      <name val="Arial"/>
      <family val="2"/>
    </font>
    <font>
      <b/>
      <sz val="11"/>
      <color indexed="8"/>
      <name val="Arial"/>
      <family val="2"/>
    </font>
  </fonts>
  <fills count="4">
    <fill>
      <patternFill/>
    </fill>
    <fill>
      <patternFill patternType="gray125"/>
    </fill>
    <fill>
      <patternFill patternType="solid">
        <fgColor indexed="31"/>
        <bgColor indexed="64"/>
      </patternFill>
    </fill>
    <fill>
      <patternFill patternType="solid">
        <fgColor indexed="9"/>
        <bgColor indexed="64"/>
      </patternFill>
    </fill>
  </fills>
  <borders count="18">
    <border>
      <left/>
      <right/>
      <top/>
      <bottom/>
      <diagonal/>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176">
    <xf numFmtId="0" fontId="0" fillId="0" borderId="0" xfId="0" applyAlignment="1">
      <alignment/>
    </xf>
    <xf numFmtId="0" fontId="2" fillId="0" borderId="0" xfId="0" applyFont="1" applyAlignment="1">
      <alignment/>
    </xf>
    <xf numFmtId="0" fontId="5" fillId="0" borderId="0" xfId="21">
      <alignment/>
      <protection/>
    </xf>
    <xf numFmtId="169" fontId="1" fillId="0" borderId="1" xfId="21" applyNumberFormat="1" applyFont="1" applyBorder="1" applyAlignment="1">
      <alignment horizontal="right"/>
      <protection/>
    </xf>
    <xf numFmtId="169" fontId="1" fillId="0" borderId="2" xfId="21" applyNumberFormat="1" applyFont="1" applyBorder="1">
      <alignment/>
      <protection/>
    </xf>
    <xf numFmtId="3" fontId="1" fillId="0" borderId="3" xfId="21" applyNumberFormat="1" applyFont="1" applyBorder="1">
      <alignment/>
      <protection/>
    </xf>
    <xf numFmtId="169" fontId="1" fillId="0" borderId="0" xfId="21" applyNumberFormat="1" applyFont="1" applyBorder="1" applyAlignment="1">
      <alignment horizontal="right"/>
      <protection/>
    </xf>
    <xf numFmtId="169" fontId="1" fillId="0" borderId="4" xfId="21" applyNumberFormat="1" applyFont="1" applyBorder="1">
      <alignment/>
      <protection/>
    </xf>
    <xf numFmtId="3" fontId="1" fillId="0" borderId="5" xfId="21" applyNumberFormat="1" applyFont="1" applyBorder="1">
      <alignment/>
      <protection/>
    </xf>
    <xf numFmtId="169" fontId="1" fillId="0" borderId="0" xfId="21" applyNumberFormat="1" applyFont="1" applyFill="1" applyBorder="1" applyAlignment="1">
      <alignment horizontal="right"/>
      <protection/>
    </xf>
    <xf numFmtId="169" fontId="1" fillId="0" borderId="4" xfId="21" applyNumberFormat="1" applyFont="1" applyFill="1" applyBorder="1">
      <alignment/>
      <protection/>
    </xf>
    <xf numFmtId="3" fontId="1" fillId="0" borderId="5" xfId="21" applyNumberFormat="1" applyFont="1" applyFill="1" applyBorder="1">
      <alignment/>
      <protection/>
    </xf>
    <xf numFmtId="0" fontId="10" fillId="0" borderId="0" xfId="22" applyFont="1">
      <alignment/>
      <protection/>
    </xf>
    <xf numFmtId="0" fontId="5" fillId="0" borderId="0" xfId="22">
      <alignment/>
      <protection/>
    </xf>
    <xf numFmtId="169" fontId="10" fillId="0" borderId="0" xfId="22" applyNumberFormat="1" applyFont="1">
      <alignment/>
      <protection/>
    </xf>
    <xf numFmtId="0" fontId="12" fillId="0" borderId="0" xfId="0" applyFont="1" applyFill="1" applyBorder="1" applyAlignment="1">
      <alignment/>
    </xf>
    <xf numFmtId="0" fontId="14" fillId="0" borderId="0" xfId="0" applyFont="1" applyFill="1" applyBorder="1" applyAlignment="1">
      <alignment/>
    </xf>
    <xf numFmtId="0" fontId="15" fillId="0" borderId="0" xfId="0" applyFont="1" applyAlignment="1">
      <alignment/>
    </xf>
    <xf numFmtId="0" fontId="0" fillId="0" borderId="0" xfId="0" applyFont="1" applyAlignment="1">
      <alignment/>
    </xf>
    <xf numFmtId="0" fontId="0" fillId="0" borderId="0" xfId="0" applyAlignment="1" quotePrefix="1">
      <alignment/>
    </xf>
    <xf numFmtId="0" fontId="16" fillId="0" borderId="0" xfId="0" applyFont="1" applyAlignment="1">
      <alignment/>
    </xf>
    <xf numFmtId="0" fontId="1" fillId="0" borderId="6" xfId="0" applyFont="1" applyBorder="1" applyAlignment="1">
      <alignment horizontal="center"/>
    </xf>
    <xf numFmtId="0" fontId="1" fillId="0" borderId="0" xfId="0" applyFont="1" applyAlignment="1">
      <alignment/>
    </xf>
    <xf numFmtId="169" fontId="1" fillId="0" borderId="6" xfId="0" applyNumberFormat="1" applyFont="1" applyBorder="1" applyAlignment="1">
      <alignment horizontal="center"/>
    </xf>
    <xf numFmtId="190" fontId="1" fillId="0" borderId="6" xfId="0" applyNumberFormat="1" applyFont="1" applyBorder="1" applyAlignment="1">
      <alignment horizontal="center"/>
    </xf>
    <xf numFmtId="0" fontId="17" fillId="0" borderId="6" xfId="0" applyFont="1" applyBorder="1" applyAlignment="1">
      <alignment horizontal="center"/>
    </xf>
    <xf numFmtId="169" fontId="17" fillId="0" borderId="6" xfId="0" applyNumberFormat="1" applyFont="1" applyBorder="1" applyAlignment="1">
      <alignment horizontal="center"/>
    </xf>
    <xf numFmtId="0" fontId="14" fillId="0" borderId="4" xfId="0" applyFont="1" applyFill="1" applyBorder="1" applyAlignment="1">
      <alignment/>
    </xf>
    <xf numFmtId="0" fontId="18" fillId="0" borderId="0" xfId="0" applyFont="1" applyAlignment="1">
      <alignment/>
    </xf>
    <xf numFmtId="0" fontId="1" fillId="0" borderId="6" xfId="0" applyFont="1" applyBorder="1" applyAlignment="1">
      <alignment horizontal="center" vertical="center" wrapText="1"/>
    </xf>
    <xf numFmtId="0" fontId="1" fillId="0" borderId="6" xfId="21" applyFont="1" applyBorder="1">
      <alignment/>
      <protection/>
    </xf>
    <xf numFmtId="0" fontId="16" fillId="0" borderId="6" xfId="21" applyFont="1" applyBorder="1" applyAlignment="1">
      <alignment horizontal="center"/>
      <protection/>
    </xf>
    <xf numFmtId="0" fontId="16" fillId="0" borderId="7" xfId="21" applyFont="1" applyBorder="1" applyAlignment="1">
      <alignment horizontal="center"/>
      <protection/>
    </xf>
    <xf numFmtId="0" fontId="16" fillId="0" borderId="4" xfId="21" applyFont="1" applyBorder="1" applyAlignment="1" applyProtection="1" quotePrefix="1">
      <alignment horizontal="center"/>
      <protection locked="0"/>
    </xf>
    <xf numFmtId="0" fontId="16" fillId="0" borderId="8" xfId="21" applyFont="1" applyBorder="1" applyAlignment="1" applyProtection="1" quotePrefix="1">
      <alignment horizontal="center"/>
      <protection locked="0"/>
    </xf>
    <xf numFmtId="0" fontId="16" fillId="0" borderId="9" xfId="21" applyFont="1" applyBorder="1" applyAlignment="1">
      <alignment horizontal="center"/>
      <protection/>
    </xf>
    <xf numFmtId="169" fontId="1" fillId="0" borderId="8" xfId="21" applyNumberFormat="1" applyFont="1" applyFill="1" applyBorder="1">
      <alignment/>
      <protection/>
    </xf>
    <xf numFmtId="0" fontId="16" fillId="0" borderId="2" xfId="21" applyFont="1" applyBorder="1" applyAlignment="1" applyProtection="1" quotePrefix="1">
      <alignment horizontal="center"/>
      <protection locked="0"/>
    </xf>
    <xf numFmtId="169" fontId="1" fillId="0" borderId="10" xfId="21" applyNumberFormat="1" applyFont="1" applyFill="1" applyBorder="1" applyAlignment="1">
      <alignment horizontal="right"/>
      <protection/>
    </xf>
    <xf numFmtId="3" fontId="1" fillId="0" borderId="11" xfId="21" applyNumberFormat="1" applyFont="1" applyFill="1" applyBorder="1">
      <alignment/>
      <protection/>
    </xf>
    <xf numFmtId="0" fontId="18" fillId="0" borderId="0" xfId="21" applyFont="1">
      <alignment/>
      <protection/>
    </xf>
    <xf numFmtId="2" fontId="1" fillId="0" borderId="12" xfId="0" applyNumberFormat="1" applyFont="1" applyBorder="1" applyAlignment="1">
      <alignment/>
    </xf>
    <xf numFmtId="0" fontId="1" fillId="0" borderId="2" xfId="0" applyFont="1" applyBorder="1" applyAlignment="1">
      <alignment/>
    </xf>
    <xf numFmtId="0" fontId="1" fillId="0" borderId="4" xfId="0" applyFont="1" applyBorder="1" applyAlignment="1">
      <alignment/>
    </xf>
    <xf numFmtId="0" fontId="1" fillId="0" borderId="4" xfId="0" applyFont="1" applyBorder="1" applyAlignment="1">
      <alignment wrapText="1"/>
    </xf>
    <xf numFmtId="0" fontId="1" fillId="0" borderId="8" xfId="0" applyFont="1" applyBorder="1" applyAlignment="1">
      <alignment/>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6" fillId="0" borderId="2" xfId="0" applyFont="1" applyBorder="1" applyAlignment="1">
      <alignment horizontal="center" vertical="center" wrapText="1"/>
    </xf>
    <xf numFmtId="166" fontId="1" fillId="0" borderId="1" xfId="17" applyNumberFormat="1" applyFont="1" applyFill="1" applyBorder="1" applyAlignment="1">
      <alignment/>
    </xf>
    <xf numFmtId="166" fontId="1" fillId="0" borderId="2" xfId="17" applyNumberFormat="1" applyFont="1" applyFill="1" applyBorder="1" applyAlignment="1">
      <alignment/>
    </xf>
    <xf numFmtId="166" fontId="1" fillId="0" borderId="0" xfId="17" applyNumberFormat="1" applyFont="1" applyFill="1" applyBorder="1" applyAlignment="1">
      <alignment/>
    </xf>
    <xf numFmtId="166" fontId="1" fillId="0" borderId="4" xfId="17" applyNumberFormat="1" applyFont="1" applyFill="1" applyBorder="1" applyAlignment="1">
      <alignment/>
    </xf>
    <xf numFmtId="166" fontId="1" fillId="0" borderId="10" xfId="17" applyNumberFormat="1" applyFont="1" applyFill="1" applyBorder="1" applyAlignment="1">
      <alignment/>
    </xf>
    <xf numFmtId="166" fontId="1" fillId="0" borderId="8" xfId="17" applyNumberFormat="1" applyFont="1" applyFill="1" applyBorder="1" applyAlignment="1">
      <alignment/>
    </xf>
    <xf numFmtId="169" fontId="1" fillId="0" borderId="10" xfId="0" applyNumberFormat="1" applyFont="1" applyBorder="1" applyAlignment="1">
      <alignment/>
    </xf>
    <xf numFmtId="169" fontId="1" fillId="0" borderId="8" xfId="0" applyNumberFormat="1" applyFont="1" applyBorder="1" applyAlignment="1">
      <alignment/>
    </xf>
    <xf numFmtId="0" fontId="1" fillId="0" borderId="3" xfId="0" applyFont="1" applyBorder="1" applyAlignment="1">
      <alignment horizontal="center" vertical="center" wrapText="1"/>
    </xf>
    <xf numFmtId="167" fontId="1" fillId="0" borderId="3" xfId="23" applyNumberFormat="1" applyFont="1" applyFill="1" applyBorder="1" applyAlignment="1">
      <alignment/>
    </xf>
    <xf numFmtId="167" fontId="1" fillId="0" borderId="5" xfId="23" applyNumberFormat="1" applyFont="1" applyFill="1" applyBorder="1" applyAlignment="1">
      <alignment/>
    </xf>
    <xf numFmtId="167" fontId="1" fillId="0" borderId="11" xfId="23" applyNumberFormat="1" applyFont="1" applyFill="1" applyBorder="1" applyAlignment="1">
      <alignment/>
    </xf>
    <xf numFmtId="167" fontId="16" fillId="0" borderId="13" xfId="23" applyNumberFormat="1" applyFont="1" applyBorder="1" applyAlignment="1">
      <alignment/>
    </xf>
    <xf numFmtId="0" fontId="1" fillId="0" borderId="2" xfId="0" applyFont="1" applyBorder="1" applyAlignment="1">
      <alignment/>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5" xfId="0" applyFont="1" applyBorder="1" applyAlignment="1">
      <alignment/>
    </xf>
    <xf numFmtId="169" fontId="1" fillId="0" borderId="2" xfId="0" applyNumberFormat="1" applyFont="1" applyBorder="1" applyAlignment="1">
      <alignment horizontal="center"/>
    </xf>
    <xf numFmtId="190" fontId="1" fillId="0" borderId="5" xfId="0" applyNumberFormat="1" applyFont="1" applyBorder="1" applyAlignment="1">
      <alignment horizontal="center"/>
    </xf>
    <xf numFmtId="0" fontId="14" fillId="0" borderId="16" xfId="0" applyFont="1" applyBorder="1" applyAlignment="1">
      <alignment/>
    </xf>
    <xf numFmtId="169" fontId="14" fillId="0" borderId="4" xfId="0" applyNumberFormat="1" applyFont="1" applyBorder="1" applyAlignment="1">
      <alignment horizontal="center"/>
    </xf>
    <xf numFmtId="190" fontId="14" fillId="0" borderId="5" xfId="0" applyNumberFormat="1" applyFont="1" applyBorder="1" applyAlignment="1">
      <alignment horizontal="center"/>
    </xf>
    <xf numFmtId="0" fontId="1" fillId="0" borderId="16" xfId="0" applyFont="1" applyBorder="1" applyAlignment="1">
      <alignment/>
    </xf>
    <xf numFmtId="169" fontId="1" fillId="0" borderId="4" xfId="0" applyNumberFormat="1" applyFont="1" applyBorder="1" applyAlignment="1">
      <alignment horizontal="center"/>
    </xf>
    <xf numFmtId="0" fontId="1" fillId="0" borderId="17" xfId="0" applyFont="1" applyBorder="1" applyAlignment="1">
      <alignment/>
    </xf>
    <xf numFmtId="0" fontId="17" fillId="0" borderId="14" xfId="0" applyFont="1" applyBorder="1" applyAlignment="1">
      <alignment/>
    </xf>
    <xf numFmtId="169" fontId="17" fillId="0" borderId="6" xfId="0" applyNumberFormat="1" applyFont="1" applyBorder="1" applyAlignment="1">
      <alignment horizontal="center"/>
    </xf>
    <xf numFmtId="190" fontId="17" fillId="0" borderId="7" xfId="0" applyNumberFormat="1" applyFont="1" applyBorder="1" applyAlignment="1">
      <alignment horizontal="center"/>
    </xf>
    <xf numFmtId="0" fontId="14" fillId="0" borderId="0" xfId="0" applyFont="1" applyFill="1" applyBorder="1" applyAlignment="1">
      <alignment/>
    </xf>
    <xf numFmtId="0" fontId="1" fillId="0" borderId="0" xfId="0" applyFont="1" applyAlignment="1">
      <alignment/>
    </xf>
    <xf numFmtId="0" fontId="0" fillId="0" borderId="0" xfId="0" applyFill="1" applyAlignment="1">
      <alignment/>
    </xf>
    <xf numFmtId="0" fontId="18" fillId="0" borderId="0" xfId="0" applyFont="1" applyFill="1" applyAlignment="1">
      <alignment/>
    </xf>
    <xf numFmtId="0" fontId="1" fillId="0" borderId="0" xfId="0" applyFont="1" applyBorder="1" applyAlignment="1">
      <alignment/>
    </xf>
    <xf numFmtId="0" fontId="1" fillId="0" borderId="4" xfId="0" applyFont="1" applyBorder="1" applyAlignment="1">
      <alignment/>
    </xf>
    <xf numFmtId="3" fontId="1" fillId="0" borderId="0" xfId="0" applyNumberFormat="1" applyFont="1" applyBorder="1" applyAlignment="1">
      <alignment/>
    </xf>
    <xf numFmtId="166" fontId="1" fillId="0" borderId="0" xfId="17" applyNumberFormat="1" applyFont="1" applyBorder="1" applyAlignment="1">
      <alignment/>
    </xf>
    <xf numFmtId="0" fontId="1" fillId="0" borderId="0" xfId="0" applyFont="1" applyAlignment="1" quotePrefix="1">
      <alignment/>
    </xf>
    <xf numFmtId="0" fontId="1" fillId="0" borderId="2" xfId="0" applyFont="1" applyBorder="1" applyAlignment="1">
      <alignment horizontal="center"/>
    </xf>
    <xf numFmtId="0" fontId="16" fillId="0" borderId="2" xfId="0" applyFont="1" applyBorder="1" applyAlignment="1">
      <alignment horizontal="center"/>
    </xf>
    <xf numFmtId="190" fontId="1" fillId="0" borderId="2" xfId="0" applyNumberFormat="1" applyFont="1" applyBorder="1" applyAlignment="1">
      <alignment horizontal="center"/>
    </xf>
    <xf numFmtId="190" fontId="1" fillId="0" borderId="4" xfId="0" applyNumberFormat="1" applyFont="1" applyBorder="1" applyAlignment="1">
      <alignment horizontal="center"/>
    </xf>
    <xf numFmtId="0" fontId="14" fillId="0" borderId="4" xfId="0" applyFont="1" applyFill="1" applyBorder="1" applyAlignment="1">
      <alignment/>
    </xf>
    <xf numFmtId="190" fontId="1" fillId="0" borderId="0" xfId="0" applyNumberFormat="1" applyFont="1" applyBorder="1" applyAlignment="1">
      <alignment/>
    </xf>
    <xf numFmtId="0" fontId="16" fillId="0" borderId="6" xfId="0" applyFont="1" applyBorder="1" applyAlignment="1">
      <alignment/>
    </xf>
    <xf numFmtId="169" fontId="16" fillId="0" borderId="6" xfId="0" applyNumberFormat="1" applyFont="1" applyBorder="1" applyAlignment="1">
      <alignment horizontal="center"/>
    </xf>
    <xf numFmtId="190" fontId="16" fillId="0" borderId="6" xfId="0" applyNumberFormat="1" applyFont="1" applyBorder="1" applyAlignment="1">
      <alignment horizontal="center"/>
    </xf>
    <xf numFmtId="0" fontId="8" fillId="0" borderId="0" xfId="22" applyFont="1" applyAlignment="1">
      <alignment horizontal="right"/>
      <protection/>
    </xf>
    <xf numFmtId="0" fontId="8" fillId="0" borderId="0" xfId="22" applyFont="1" applyAlignment="1">
      <alignment horizontal="centerContinuous"/>
      <protection/>
    </xf>
    <xf numFmtId="0" fontId="11" fillId="0" borderId="0" xfId="22" applyFont="1" applyAlignment="1">
      <alignment horizontal="centerContinuous"/>
      <protection/>
    </xf>
    <xf numFmtId="0" fontId="11" fillId="0" borderId="0" xfId="22" applyFont="1">
      <alignment/>
      <protection/>
    </xf>
    <xf numFmtId="0" fontId="9" fillId="0" borderId="0" xfId="22" applyFont="1">
      <alignment/>
      <protection/>
    </xf>
    <xf numFmtId="0" fontId="11" fillId="0" borderId="0" xfId="22" applyFont="1" applyFill="1">
      <alignment/>
      <protection/>
    </xf>
    <xf numFmtId="0" fontId="11" fillId="0" borderId="0" xfId="22" applyFont="1" applyAlignment="1">
      <alignment horizontal="right"/>
      <protection/>
    </xf>
    <xf numFmtId="0" fontId="18" fillId="0" borderId="0" xfId="22" applyFont="1" applyAlignment="1">
      <alignment horizontal="left"/>
      <protection/>
    </xf>
    <xf numFmtId="1" fontId="1" fillId="0" borderId="2" xfId="22" applyNumberFormat="1" applyFont="1" applyBorder="1" applyAlignment="1">
      <alignment horizontal="center"/>
      <protection/>
    </xf>
    <xf numFmtId="183" fontId="1" fillId="0" borderId="3" xfId="22" applyNumberFormat="1" applyFont="1" applyBorder="1" applyAlignment="1">
      <alignment horizontal="center"/>
      <protection/>
    </xf>
    <xf numFmtId="1" fontId="1" fillId="0" borderId="4" xfId="22" applyNumberFormat="1" applyFont="1" applyBorder="1" applyAlignment="1">
      <alignment horizontal="center"/>
      <protection/>
    </xf>
    <xf numFmtId="183" fontId="1" fillId="0" borderId="4" xfId="22" applyNumberFormat="1" applyFont="1" applyBorder="1" applyAlignment="1">
      <alignment horizontal="center"/>
      <protection/>
    </xf>
    <xf numFmtId="0" fontId="1" fillId="0" borderId="4" xfId="22" applyFont="1" applyBorder="1" applyAlignment="1">
      <alignment horizontal="center"/>
      <protection/>
    </xf>
    <xf numFmtId="1" fontId="16" fillId="0" borderId="4" xfId="22" applyNumberFormat="1" applyFont="1" applyBorder="1" applyAlignment="1">
      <alignment horizontal="center"/>
      <protection/>
    </xf>
    <xf numFmtId="1" fontId="1" fillId="0" borderId="0" xfId="22" applyNumberFormat="1" applyFont="1" applyBorder="1" applyAlignment="1">
      <alignment horizontal="center"/>
      <protection/>
    </xf>
    <xf numFmtId="183" fontId="1" fillId="0" borderId="0" xfId="22" applyNumberFormat="1" applyFont="1" applyBorder="1" applyAlignment="1">
      <alignment horizontal="center"/>
      <protection/>
    </xf>
    <xf numFmtId="0" fontId="1" fillId="0" borderId="0" xfId="22" applyFont="1">
      <alignment/>
      <protection/>
    </xf>
    <xf numFmtId="0" fontId="16" fillId="0" borderId="6" xfId="22" applyFont="1" applyBorder="1" applyAlignment="1">
      <alignment horizontal="center" vertical="center" wrapText="1"/>
      <protection/>
    </xf>
    <xf numFmtId="1" fontId="1" fillId="0" borderId="8" xfId="22" applyNumberFormat="1" applyFont="1" applyBorder="1" applyAlignment="1">
      <alignment horizontal="center"/>
      <protection/>
    </xf>
    <xf numFmtId="183" fontId="1" fillId="0" borderId="8" xfId="22" applyNumberFormat="1" applyFont="1" applyBorder="1" applyAlignment="1">
      <alignment horizontal="center"/>
      <protection/>
    </xf>
    <xf numFmtId="0" fontId="1" fillId="0" borderId="0" xfId="0" applyFont="1" applyAlignment="1">
      <alignment horizontal="left" vertical="center" wrapText="1"/>
    </xf>
    <xf numFmtId="0" fontId="0" fillId="0" borderId="0" xfId="0" applyAlignment="1">
      <alignment horizontal="left"/>
    </xf>
    <xf numFmtId="0" fontId="21" fillId="2" borderId="14" xfId="0" applyFont="1" applyFill="1" applyBorder="1" applyAlignment="1">
      <alignment horizontal="center"/>
    </xf>
    <xf numFmtId="0" fontId="21" fillId="2" borderId="9" xfId="0" applyFont="1" applyFill="1" applyBorder="1" applyAlignment="1">
      <alignment horizontal="center"/>
    </xf>
    <xf numFmtId="0" fontId="21" fillId="2" borderId="7" xfId="0" applyFont="1" applyFill="1" applyBorder="1" applyAlignment="1">
      <alignment horizontal="center"/>
    </xf>
    <xf numFmtId="0" fontId="20" fillId="3" borderId="15" xfId="0" applyFont="1" applyFill="1" applyBorder="1" applyAlignment="1">
      <alignment/>
    </xf>
    <xf numFmtId="0" fontId="0" fillId="3" borderId="1" xfId="0" applyFill="1" applyBorder="1" applyAlignment="1">
      <alignment/>
    </xf>
    <xf numFmtId="0" fontId="0" fillId="3" borderId="3" xfId="0" applyFill="1" applyBorder="1" applyAlignment="1">
      <alignment/>
    </xf>
    <xf numFmtId="0" fontId="19" fillId="3" borderId="1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16" xfId="0" applyFont="1" applyFill="1" applyBorder="1" applyAlignment="1">
      <alignment/>
    </xf>
    <xf numFmtId="0" fontId="0" fillId="3" borderId="0" xfId="0" applyFill="1" applyBorder="1" applyAlignment="1">
      <alignment/>
    </xf>
    <xf numFmtId="0" fontId="0" fillId="3" borderId="5" xfId="0" applyFill="1" applyBorder="1" applyAlignment="1">
      <alignment/>
    </xf>
    <xf numFmtId="0" fontId="19" fillId="3" borderId="17"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6" fillId="0" borderId="4" xfId="0" applyFont="1" applyBorder="1" applyAlignment="1">
      <alignment/>
    </xf>
    <xf numFmtId="166" fontId="16" fillId="0" borderId="0" xfId="17" applyNumberFormat="1" applyFont="1" applyBorder="1" applyAlignment="1">
      <alignment/>
    </xf>
    <xf numFmtId="166" fontId="16" fillId="0" borderId="4" xfId="17" applyNumberFormat="1" applyFont="1" applyBorder="1" applyAlignment="1">
      <alignment/>
    </xf>
    <xf numFmtId="0" fontId="14" fillId="0" borderId="10" xfId="0" applyFont="1" applyBorder="1" applyAlignment="1">
      <alignment horizontal="center"/>
    </xf>
    <xf numFmtId="0" fontId="1" fillId="3" borderId="15" xfId="0" applyFont="1" applyFill="1" applyBorder="1" applyAlignment="1">
      <alignment/>
    </xf>
    <xf numFmtId="0" fontId="1" fillId="3" borderId="1" xfId="0" applyFont="1" applyFill="1" applyBorder="1" applyAlignment="1">
      <alignment/>
    </xf>
    <xf numFmtId="0" fontId="16" fillId="3" borderId="15" xfId="0" applyFont="1" applyFill="1" applyBorder="1" applyAlignment="1">
      <alignment vertical="center"/>
    </xf>
    <xf numFmtId="0" fontId="16" fillId="3" borderId="3" xfId="0" applyFont="1" applyFill="1" applyBorder="1" applyAlignment="1">
      <alignment vertical="center"/>
    </xf>
    <xf numFmtId="0" fontId="16" fillId="3" borderId="1" xfId="0" applyFont="1" applyFill="1" applyBorder="1" applyAlignment="1">
      <alignment vertical="center"/>
    </xf>
    <xf numFmtId="0" fontId="16" fillId="3" borderId="14" xfId="0" applyFont="1" applyFill="1" applyBorder="1" applyAlignment="1">
      <alignment vertical="center"/>
    </xf>
    <xf numFmtId="0" fontId="16" fillId="3" borderId="9" xfId="0" applyFont="1" applyFill="1" applyBorder="1" applyAlignment="1">
      <alignment vertical="center"/>
    </xf>
    <xf numFmtId="0" fontId="16" fillId="3" borderId="7" xfId="0" applyFont="1" applyFill="1" applyBorder="1" applyAlignment="1">
      <alignment vertical="center"/>
    </xf>
    <xf numFmtId="0" fontId="1" fillId="3" borderId="3" xfId="0" applyFont="1" applyFill="1" applyBorder="1" applyAlignment="1">
      <alignment/>
    </xf>
    <xf numFmtId="0" fontId="1" fillId="3" borderId="16" xfId="0" applyFont="1" applyFill="1" applyBorder="1" applyAlignment="1">
      <alignment/>
    </xf>
    <xf numFmtId="0" fontId="1" fillId="3" borderId="0" xfId="0" applyFont="1" applyFill="1" applyBorder="1" applyAlignment="1">
      <alignment/>
    </xf>
    <xf numFmtId="0" fontId="1" fillId="3" borderId="2"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5" xfId="0" applyFont="1" applyFill="1" applyBorder="1" applyAlignment="1">
      <alignment/>
    </xf>
    <xf numFmtId="0" fontId="1" fillId="3" borderId="8"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0" xfId="0" applyFont="1" applyFill="1" applyBorder="1" applyAlignment="1">
      <alignment horizontal="center"/>
    </xf>
    <xf numFmtId="0" fontId="17" fillId="3" borderId="16" xfId="0" applyFont="1" applyFill="1" applyBorder="1" applyAlignment="1">
      <alignment/>
    </xf>
    <xf numFmtId="0" fontId="1" fillId="3" borderId="2" xfId="0" applyFont="1" applyFill="1" applyBorder="1" applyAlignment="1">
      <alignment/>
    </xf>
    <xf numFmtId="0" fontId="17" fillId="3" borderId="0" xfId="0" applyFont="1" applyFill="1" applyBorder="1" applyAlignment="1">
      <alignment horizontal="center"/>
    </xf>
    <xf numFmtId="3" fontId="17" fillId="3" borderId="8" xfId="0" applyNumberFormat="1" applyFont="1" applyFill="1" applyBorder="1" applyAlignment="1">
      <alignment/>
    </xf>
    <xf numFmtId="0" fontId="16" fillId="3" borderId="0" xfId="0" applyFont="1" applyFill="1" applyBorder="1" applyAlignment="1">
      <alignment horizontal="center"/>
    </xf>
    <xf numFmtId="0" fontId="16" fillId="3" borderId="5" xfId="0" applyFont="1" applyFill="1" applyBorder="1" applyAlignment="1">
      <alignment horizontal="center"/>
    </xf>
    <xf numFmtId="0" fontId="16" fillId="3" borderId="16" xfId="0" applyFont="1" applyFill="1" applyBorder="1" applyAlignment="1">
      <alignment/>
    </xf>
    <xf numFmtId="0" fontId="16" fillId="3" borderId="0" xfId="0" applyFont="1" applyFill="1" applyBorder="1" applyAlignment="1">
      <alignment/>
    </xf>
    <xf numFmtId="0" fontId="1" fillId="3" borderId="6" xfId="0" applyFont="1" applyFill="1" applyBorder="1" applyAlignment="1">
      <alignment horizontal="center"/>
    </xf>
    <xf numFmtId="3" fontId="17" fillId="3" borderId="6" xfId="0" applyNumberFormat="1" applyFont="1" applyFill="1" applyBorder="1" applyAlignment="1">
      <alignment horizontal="center"/>
    </xf>
    <xf numFmtId="3" fontId="17" fillId="3" borderId="0" xfId="0" applyNumberFormat="1" applyFont="1" applyFill="1" applyBorder="1" applyAlignment="1">
      <alignment horizontal="center"/>
    </xf>
    <xf numFmtId="0" fontId="1" fillId="3" borderId="5" xfId="0" applyFont="1" applyFill="1" applyBorder="1" applyAlignment="1">
      <alignment horizontal="center"/>
    </xf>
    <xf numFmtId="0" fontId="1" fillId="3" borderId="4" xfId="0" applyFont="1" applyFill="1" applyBorder="1" applyAlignment="1">
      <alignment horizontal="center"/>
    </xf>
    <xf numFmtId="0" fontId="17" fillId="3" borderId="17" xfId="0" applyFont="1" applyFill="1" applyBorder="1" applyAlignment="1">
      <alignment/>
    </xf>
    <xf numFmtId="0" fontId="17" fillId="3" borderId="10" xfId="0" applyFont="1" applyFill="1" applyBorder="1" applyAlignment="1">
      <alignment horizontal="center"/>
    </xf>
    <xf numFmtId="0" fontId="1" fillId="3" borderId="10" xfId="0" applyFont="1" applyFill="1" applyBorder="1" applyAlignment="1">
      <alignment horizontal="center"/>
    </xf>
    <xf numFmtId="0" fontId="1" fillId="3" borderId="10" xfId="0" applyFont="1" applyFill="1" applyBorder="1" applyAlignment="1">
      <alignment/>
    </xf>
    <xf numFmtId="0" fontId="1" fillId="3" borderId="8" xfId="0" applyFont="1" applyFill="1" applyBorder="1" applyAlignment="1">
      <alignment/>
    </xf>
  </cellXfs>
  <cellStyles count="10">
    <cellStyle name="Normal" xfId="0"/>
    <cellStyle name="Hyperlink" xfId="15"/>
    <cellStyle name="Followed Hyperlink" xfId="16"/>
    <cellStyle name="Comma" xfId="17"/>
    <cellStyle name="Comma [0]" xfId="18"/>
    <cellStyle name="Currency" xfId="19"/>
    <cellStyle name="Currency [0]" xfId="20"/>
    <cellStyle name="Normal_etat08-01b-die tot graph" xfId="21"/>
    <cellStyle name="Normal_graph_inte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1"/>
          <c:order val="0"/>
          <c:spPr>
            <a:solidFill>
              <a:srgbClr val="00FFFF"/>
            </a:solidFill>
            <a:ln w="12700">
              <a:solidFill>
                <a:srgbClr val="CC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gra1!$A$4:$A$32</c:f>
              <c:strCache/>
            </c:strRef>
          </c:cat>
          <c:val>
            <c:numRef>
              <c:f>gra1!$B$4:$B$32</c:f>
              <c:numCache/>
            </c:numRef>
          </c:val>
        </c:ser>
        <c:gapWidth val="20"/>
        <c:axId val="24991710"/>
        <c:axId val="23598799"/>
      </c:barChart>
      <c:lineChart>
        <c:grouping val="standard"/>
        <c:varyColors val="0"/>
        <c:ser>
          <c:idx val="0"/>
          <c:order val="1"/>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FFFF"/>
                </a:solidFill>
              </a:ln>
            </c:spPr>
          </c:marker>
          <c:cat>
            <c:strRef>
              <c:f>gra1!$A$4:$A$32</c:f>
              <c:strCache/>
            </c:strRef>
          </c:cat>
          <c:val>
            <c:numRef>
              <c:f>gra1!$C$4:$C$32</c:f>
              <c:numCache/>
            </c:numRef>
          </c:val>
          <c:smooth val="0"/>
        </c:ser>
        <c:axId val="11062600"/>
        <c:axId val="32454537"/>
      </c:lineChart>
      <c:catAx>
        <c:axId val="24991710"/>
        <c:scaling>
          <c:orientation val="minMax"/>
        </c:scaling>
        <c:axPos val="b"/>
        <c:delete val="0"/>
        <c:numFmt formatCode="General" sourceLinked="1"/>
        <c:majorTickMark val="out"/>
        <c:minorTickMark val="none"/>
        <c:tickLblPos val="nextTo"/>
        <c:spPr>
          <a:ln w="3175">
            <a:solidFill>
              <a:srgbClr val="000000"/>
            </a:solidFill>
          </a:ln>
        </c:spPr>
        <c:crossAx val="23598799"/>
        <c:crosses val="autoZero"/>
        <c:auto val="0"/>
        <c:lblOffset val="0"/>
        <c:tickLblSkip val="4"/>
        <c:noMultiLvlLbl val="0"/>
      </c:catAx>
      <c:valAx>
        <c:axId val="23598799"/>
        <c:scaling>
          <c:orientation val="minMax"/>
          <c:max val="8.5"/>
          <c:min val="6"/>
        </c:scaling>
        <c:axPos val="l"/>
        <c:delete val="0"/>
        <c:numFmt formatCode="General" sourceLinked="1"/>
        <c:majorTickMark val="out"/>
        <c:minorTickMark val="none"/>
        <c:tickLblPos val="nextTo"/>
        <c:crossAx val="24991710"/>
        <c:crossesAt val="1"/>
        <c:crossBetween val="between"/>
        <c:dispUnits/>
        <c:majorUnit val="0.5"/>
      </c:valAx>
      <c:catAx>
        <c:axId val="11062600"/>
        <c:scaling>
          <c:orientation val="minMax"/>
        </c:scaling>
        <c:axPos val="b"/>
        <c:delete val="1"/>
        <c:majorTickMark val="in"/>
        <c:minorTickMark val="none"/>
        <c:tickLblPos val="nextTo"/>
        <c:crossAx val="32454537"/>
        <c:crossesAt val="50"/>
        <c:auto val="0"/>
        <c:lblOffset val="100"/>
        <c:noMultiLvlLbl val="0"/>
      </c:catAx>
      <c:valAx>
        <c:axId val="32454537"/>
        <c:scaling>
          <c:orientation val="minMax"/>
          <c:max val="150"/>
          <c:min val="50"/>
        </c:scaling>
        <c:axPos val="l"/>
        <c:delete val="0"/>
        <c:numFmt formatCode="0" sourceLinked="0"/>
        <c:majorTickMark val="in"/>
        <c:minorTickMark val="none"/>
        <c:tickLblPos val="nextTo"/>
        <c:crossAx val="11062600"/>
        <c:crosses val="max"/>
        <c:crossBetween val="between"/>
        <c:dispUnits/>
        <c:majorUnit val="25"/>
      </c:valAx>
      <c:spPr>
        <a:noFill/>
        <a:ln>
          <a:noFill/>
        </a:ln>
      </c:spPr>
    </c:plotArea>
    <c:plotVisOnly val="1"/>
    <c:dispBlanksAs val="gap"/>
    <c:showDLblsOverMax val="0"/>
  </c:chart>
  <c:spPr>
    <a:solidFill>
      <a:srgbClr val="FFFFFF"/>
    </a:solidFill>
  </c:spPr>
  <c:txPr>
    <a:bodyPr vert="horz" rot="0"/>
    <a:lstStyle/>
    <a:p>
      <a:pPr>
        <a:defRPr lang="en-US" cap="none" sz="8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0.666</cdr:x>
      <cdr:y>0.2855</cdr:y>
    </cdr:from>
    <cdr:to>
      <cdr:x>0.85325</cdr:x>
      <cdr:y>0.425</cdr:y>
    </cdr:to>
    <cdr:sp>
      <cdr:nvSpPr>
        <cdr:cNvPr id="1" name="TextBox 1"/>
        <cdr:cNvSpPr txBox="1">
          <a:spLocks noChangeArrowheads="1"/>
        </cdr:cNvSpPr>
      </cdr:nvSpPr>
      <cdr:spPr>
        <a:xfrm>
          <a:off x="2733675" y="695325"/>
          <a:ext cx="771525" cy="342900"/>
        </a:xfrm>
        <a:prstGeom prst="rect">
          <a:avLst/>
        </a:prstGeom>
        <a:noFill/>
        <a:ln w="1" cmpd="sng">
          <a:noFill/>
        </a:ln>
      </cdr:spPr>
      <cdr:txBody>
        <a:bodyPr vertOverflow="clip" wrap="square" anchor="ctr"/>
        <a:p>
          <a:pPr algn="ctr">
            <a:defRPr/>
          </a:pPr>
          <a:r>
            <a:rPr lang="en-US" cap="none" sz="800" b="0" i="0" u="none" baseline="0"/>
            <a:t>DIE aux prix 2008
</a:t>
          </a:r>
        </a:p>
      </cdr:txBody>
    </cdr:sp>
  </cdr:relSizeAnchor>
  <cdr:relSizeAnchor xmlns:cdr="http://schemas.openxmlformats.org/drawingml/2006/chartDrawing">
    <cdr:from>
      <cdr:x>0.338</cdr:x>
      <cdr:y>0.79075</cdr:y>
    </cdr:from>
    <cdr:to>
      <cdr:x>0.68625</cdr:x>
      <cdr:y>0.845</cdr:y>
    </cdr:to>
    <cdr:sp>
      <cdr:nvSpPr>
        <cdr:cNvPr id="2" name="TextBox 2"/>
        <cdr:cNvSpPr txBox="1">
          <a:spLocks noChangeArrowheads="1"/>
        </cdr:cNvSpPr>
      </cdr:nvSpPr>
      <cdr:spPr>
        <a:xfrm>
          <a:off x="1390650" y="1924050"/>
          <a:ext cx="1428750" cy="133350"/>
        </a:xfrm>
        <a:prstGeom prst="rect">
          <a:avLst/>
        </a:prstGeom>
        <a:solidFill>
          <a:srgbClr val="FFFFFF"/>
        </a:solidFill>
        <a:ln w="1" cmpd="sng">
          <a:noFill/>
        </a:ln>
      </cdr:spPr>
      <cdr:txBody>
        <a:bodyPr vertOverflow="clip" wrap="square" anchor="ctr"/>
        <a:p>
          <a:pPr algn="ctr">
            <a:defRPr/>
          </a:pPr>
          <a:r>
            <a:rPr lang="en-US" cap="none" sz="800" b="0" i="0" u="none" baseline="0"/>
            <a:t>Part de la DIE dans le PIB</a:t>
          </a:r>
        </a:p>
      </cdr:txBody>
    </cdr:sp>
  </cdr:relSizeAnchor>
  <cdr:relSizeAnchor xmlns:cdr="http://schemas.openxmlformats.org/drawingml/2006/chartDrawing">
    <cdr:from>
      <cdr:x>0.058</cdr:x>
      <cdr:y>0</cdr:y>
    </cdr:from>
    <cdr:to>
      <cdr:x>0.14375</cdr:x>
      <cdr:y>0.06475</cdr:y>
    </cdr:to>
    <cdr:sp>
      <cdr:nvSpPr>
        <cdr:cNvPr id="3" name="TextBox 3"/>
        <cdr:cNvSpPr txBox="1">
          <a:spLocks noChangeArrowheads="1"/>
        </cdr:cNvSpPr>
      </cdr:nvSpPr>
      <cdr:spPr>
        <a:xfrm>
          <a:off x="238125" y="0"/>
          <a:ext cx="352425" cy="161925"/>
        </a:xfrm>
        <a:prstGeom prst="rect">
          <a:avLst/>
        </a:prstGeom>
        <a:noFill/>
        <a:ln w="1" cmpd="sng">
          <a:noFill/>
        </a:ln>
      </cdr:spPr>
      <cdr:txBody>
        <a:bodyPr vertOverflow="clip" wrap="square" anchor="ctr"/>
        <a:p>
          <a:pPr algn="l">
            <a:defRPr/>
          </a:pPr>
          <a:r>
            <a:rPr lang="en-US" cap="none" sz="800" b="0" i="0" u="none" baseline="0"/>
            <a:t> %</a:t>
          </a:r>
        </a:p>
      </cdr:txBody>
    </cdr:sp>
  </cdr:relSizeAnchor>
  <cdr:relSizeAnchor xmlns:cdr="http://schemas.openxmlformats.org/drawingml/2006/chartDrawing">
    <cdr:from>
      <cdr:x>0.52425</cdr:x>
      <cdr:y>0</cdr:y>
    </cdr:from>
    <cdr:to>
      <cdr:x>0.89</cdr:x>
      <cdr:y>0.06475</cdr:y>
    </cdr:to>
    <cdr:sp>
      <cdr:nvSpPr>
        <cdr:cNvPr id="4" name="TextBox 4"/>
        <cdr:cNvSpPr txBox="1">
          <a:spLocks noChangeArrowheads="1"/>
        </cdr:cNvSpPr>
      </cdr:nvSpPr>
      <cdr:spPr>
        <a:xfrm>
          <a:off x="2152650" y="0"/>
          <a:ext cx="1504950" cy="161925"/>
        </a:xfrm>
        <a:prstGeom prst="rect">
          <a:avLst/>
        </a:prstGeom>
        <a:noFill/>
        <a:ln w="1" cmpd="sng">
          <a:noFill/>
        </a:ln>
      </cdr:spPr>
      <cdr:txBody>
        <a:bodyPr vertOverflow="clip" wrap="square" anchor="ctr"/>
        <a:p>
          <a:pPr algn="r">
            <a:defRPr/>
          </a:pPr>
          <a:r>
            <a:rPr lang="en-US" cap="none" sz="800" b="0" i="0" u="none" baseline="0"/>
            <a:t>en milliards d'euros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xdr:row>
      <xdr:rowOff>66675</xdr:rowOff>
    </xdr:from>
    <xdr:to>
      <xdr:col>9</xdr:col>
      <xdr:colOff>647700</xdr:colOff>
      <xdr:row>18</xdr:row>
      <xdr:rowOff>66675</xdr:rowOff>
    </xdr:to>
    <xdr:graphicFrame>
      <xdr:nvGraphicFramePr>
        <xdr:cNvPr id="1" name="Chart 1"/>
        <xdr:cNvGraphicFramePr/>
      </xdr:nvGraphicFramePr>
      <xdr:xfrm>
        <a:off x="2962275" y="371475"/>
        <a:ext cx="4114800" cy="2438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2"/>
  <sheetViews>
    <sheetView tabSelected="1" workbookViewId="0" topLeftCell="A1">
      <selection activeCell="A1" sqref="A1"/>
    </sheetView>
  </sheetViews>
  <sheetFormatPr defaultColWidth="11.421875" defaultRowHeight="12.75"/>
  <cols>
    <col min="2" max="2" width="13.7109375" style="0" customWidth="1"/>
  </cols>
  <sheetData>
    <row r="1" spans="1:9" ht="12.75">
      <c r="A1" s="28" t="s">
        <v>65</v>
      </c>
      <c r="B1" s="20"/>
      <c r="C1" s="20"/>
      <c r="D1" s="20"/>
      <c r="E1" s="20"/>
      <c r="F1" s="20"/>
      <c r="G1" s="20"/>
      <c r="H1" s="20"/>
      <c r="I1" s="20"/>
    </row>
    <row r="2" spans="1:9" ht="12.75">
      <c r="A2" s="28"/>
      <c r="B2" s="20"/>
      <c r="C2" s="20"/>
      <c r="D2" s="20"/>
      <c r="E2" s="20"/>
      <c r="F2" s="20"/>
      <c r="G2" s="20"/>
      <c r="H2" s="20"/>
      <c r="I2" s="20"/>
    </row>
    <row r="3" spans="1:9" ht="33.75">
      <c r="A3" s="21" t="s">
        <v>66</v>
      </c>
      <c r="B3" s="29" t="s">
        <v>67</v>
      </c>
      <c r="C3" s="29" t="s">
        <v>139</v>
      </c>
      <c r="D3" s="29" t="s">
        <v>68</v>
      </c>
      <c r="E3" s="29" t="s">
        <v>69</v>
      </c>
      <c r="F3" s="29" t="s">
        <v>70</v>
      </c>
      <c r="G3" s="22"/>
      <c r="H3" s="22"/>
      <c r="I3" s="22"/>
    </row>
    <row r="4" spans="1:9" ht="12.75">
      <c r="A4" s="21">
        <v>1980</v>
      </c>
      <c r="B4" s="21">
        <v>28.5</v>
      </c>
      <c r="C4" s="21">
        <v>6.4</v>
      </c>
      <c r="D4" s="23">
        <v>71.2</v>
      </c>
      <c r="E4" s="21"/>
      <c r="F4" s="21"/>
      <c r="G4" s="22"/>
      <c r="H4" s="22"/>
      <c r="I4" s="22"/>
    </row>
    <row r="5" spans="1:9" ht="12.75">
      <c r="A5" s="21">
        <v>1985</v>
      </c>
      <c r="B5" s="21">
        <v>50.7</v>
      </c>
      <c r="C5" s="21">
        <v>6.7</v>
      </c>
      <c r="D5" s="23">
        <v>80.7</v>
      </c>
      <c r="E5" s="23">
        <v>2.5</v>
      </c>
      <c r="F5" s="23">
        <v>1.5</v>
      </c>
      <c r="G5" s="22"/>
      <c r="H5" s="22"/>
      <c r="I5" s="22"/>
    </row>
    <row r="6" spans="1:9" ht="12.75">
      <c r="A6" s="21">
        <v>1990</v>
      </c>
      <c r="B6" s="24">
        <v>68</v>
      </c>
      <c r="C6" s="21">
        <v>6.6</v>
      </c>
      <c r="D6" s="23">
        <v>92.9</v>
      </c>
      <c r="E6" s="23">
        <v>2.6</v>
      </c>
      <c r="F6" s="23">
        <v>3.2</v>
      </c>
      <c r="G6" s="22"/>
      <c r="H6" s="22"/>
      <c r="I6" s="22"/>
    </row>
    <row r="7" spans="1:9" ht="12.75">
      <c r="A7" s="21">
        <v>1995</v>
      </c>
      <c r="B7" s="21">
        <v>91.3</v>
      </c>
      <c r="C7" s="21">
        <v>7.6</v>
      </c>
      <c r="D7" s="23">
        <v>113.7</v>
      </c>
      <c r="E7" s="23">
        <v>2.3</v>
      </c>
      <c r="F7" s="23">
        <v>1.2</v>
      </c>
      <c r="G7" s="22"/>
      <c r="H7" s="22"/>
      <c r="I7" s="22"/>
    </row>
    <row r="8" spans="1:9" ht="12.75">
      <c r="A8" s="21">
        <v>2000</v>
      </c>
      <c r="B8" s="21">
        <v>104.9</v>
      </c>
      <c r="C8" s="21">
        <v>7.3</v>
      </c>
      <c r="D8" s="23">
        <v>124.4</v>
      </c>
      <c r="E8" s="23">
        <v>1.8</v>
      </c>
      <c r="F8" s="23">
        <v>2.8</v>
      </c>
      <c r="G8" s="22"/>
      <c r="H8" s="22"/>
      <c r="I8" s="22"/>
    </row>
    <row r="9" spans="1:9" ht="12.75">
      <c r="A9" s="21">
        <v>2001</v>
      </c>
      <c r="B9" s="21">
        <v>107.3</v>
      </c>
      <c r="C9" s="21">
        <v>7.2</v>
      </c>
      <c r="D9" s="23">
        <v>124.8</v>
      </c>
      <c r="E9" s="23">
        <v>0.3</v>
      </c>
      <c r="F9" s="23">
        <v>1.9</v>
      </c>
      <c r="G9" s="22"/>
      <c r="H9" s="22"/>
      <c r="I9" s="22"/>
    </row>
    <row r="10" spans="1:9" ht="12.75">
      <c r="A10" s="21">
        <v>2002</v>
      </c>
      <c r="B10" s="21">
        <v>110.8</v>
      </c>
      <c r="C10" s="21">
        <v>7.2</v>
      </c>
      <c r="D10" s="23">
        <v>125.8</v>
      </c>
      <c r="E10" s="23">
        <v>0.8</v>
      </c>
      <c r="F10" s="23">
        <v>1</v>
      </c>
      <c r="G10" s="22"/>
      <c r="H10" s="22"/>
      <c r="I10" s="22"/>
    </row>
    <row r="11" spans="1:9" ht="12.75">
      <c r="A11" s="21">
        <v>2003</v>
      </c>
      <c r="B11" s="21">
        <v>113.1</v>
      </c>
      <c r="C11" s="21">
        <v>7.1</v>
      </c>
      <c r="D11" s="23">
        <v>126</v>
      </c>
      <c r="E11" s="23">
        <v>0.2</v>
      </c>
      <c r="F11" s="23">
        <v>1.1</v>
      </c>
      <c r="G11" s="22"/>
      <c r="H11" s="22"/>
      <c r="I11" s="22"/>
    </row>
    <row r="12" spans="1:9" ht="12.75">
      <c r="A12" s="21">
        <v>2004</v>
      </c>
      <c r="B12" s="21">
        <v>115.6</v>
      </c>
      <c r="C12" s="24">
        <v>7</v>
      </c>
      <c r="D12" s="23">
        <v>126.8</v>
      </c>
      <c r="E12" s="23">
        <v>0.6</v>
      </c>
      <c r="F12" s="23">
        <v>2.5</v>
      </c>
      <c r="G12" s="22"/>
      <c r="H12" s="22"/>
      <c r="I12" s="22"/>
    </row>
    <row r="13" spans="1:9" ht="12.75">
      <c r="A13" s="21">
        <v>2005</v>
      </c>
      <c r="B13" s="21">
        <v>117.5</v>
      </c>
      <c r="C13" s="21">
        <v>6.8</v>
      </c>
      <c r="D13" s="23">
        <v>126.4</v>
      </c>
      <c r="E13" s="23">
        <v>-0.3</v>
      </c>
      <c r="F13" s="23">
        <v>1.9</v>
      </c>
      <c r="G13" s="22"/>
      <c r="H13" s="22"/>
      <c r="I13" s="22"/>
    </row>
    <row r="14" spans="1:9" ht="12.75">
      <c r="A14" s="21">
        <v>2006</v>
      </c>
      <c r="B14" s="21">
        <v>123.1</v>
      </c>
      <c r="C14" s="21">
        <v>6.8</v>
      </c>
      <c r="D14" s="23">
        <v>129.3</v>
      </c>
      <c r="E14" s="23">
        <v>2.3</v>
      </c>
      <c r="F14" s="23">
        <v>2.2</v>
      </c>
      <c r="G14" s="22"/>
      <c r="H14" s="22"/>
      <c r="I14" s="22"/>
    </row>
    <row r="15" spans="1:9" ht="12.75">
      <c r="A15" s="21">
        <v>2007</v>
      </c>
      <c r="B15" s="21">
        <v>126.2</v>
      </c>
      <c r="C15" s="21">
        <v>6.7</v>
      </c>
      <c r="D15" s="23">
        <v>129.4</v>
      </c>
      <c r="E15" s="23">
        <v>0</v>
      </c>
      <c r="F15" s="23">
        <v>2.3</v>
      </c>
      <c r="G15" s="22"/>
      <c r="H15" s="22"/>
      <c r="I15" s="22"/>
    </row>
    <row r="16" spans="1:9" ht="12.75">
      <c r="A16" s="25">
        <v>2008</v>
      </c>
      <c r="B16" s="25">
        <v>129.4</v>
      </c>
      <c r="C16" s="25">
        <v>6.6</v>
      </c>
      <c r="D16" s="26">
        <v>129.4</v>
      </c>
      <c r="E16" s="26">
        <v>0</v>
      </c>
      <c r="F16" s="26">
        <v>0.4</v>
      </c>
      <c r="G16" s="22"/>
      <c r="H16" s="22"/>
      <c r="I16" s="22"/>
    </row>
    <row r="17" spans="1:9" ht="12.75">
      <c r="A17" s="27" t="s">
        <v>56</v>
      </c>
      <c r="B17" s="22"/>
      <c r="C17" s="22"/>
      <c r="D17" s="22"/>
      <c r="E17" s="22"/>
      <c r="F17" s="22"/>
      <c r="G17" s="22"/>
      <c r="H17" s="22"/>
      <c r="I17" s="22"/>
    </row>
    <row r="18" spans="1:9" ht="12.75">
      <c r="A18" s="22" t="s">
        <v>71</v>
      </c>
      <c r="B18" s="22"/>
      <c r="C18" s="22"/>
      <c r="D18" s="22"/>
      <c r="E18" s="22"/>
      <c r="F18" s="22"/>
      <c r="G18" s="22"/>
      <c r="H18" s="22"/>
      <c r="I18" s="22"/>
    </row>
    <row r="19" spans="1:9" ht="12.75">
      <c r="A19" s="22" t="s">
        <v>72</v>
      </c>
      <c r="B19" s="22"/>
      <c r="C19" s="22"/>
      <c r="D19" s="22"/>
      <c r="E19" s="22"/>
      <c r="F19" s="22"/>
      <c r="G19" s="22"/>
      <c r="H19" s="22"/>
      <c r="I19" s="22"/>
    </row>
    <row r="20" spans="1:9" ht="12.75">
      <c r="A20" s="22" t="s">
        <v>73</v>
      </c>
      <c r="B20" s="22"/>
      <c r="C20" s="22"/>
      <c r="D20" s="22"/>
      <c r="E20" s="22"/>
      <c r="F20" s="22"/>
      <c r="G20" s="22"/>
      <c r="H20" s="22"/>
      <c r="I20" s="22"/>
    </row>
    <row r="21" spans="1:9" ht="12.75">
      <c r="A21" s="22" t="s">
        <v>74</v>
      </c>
      <c r="B21" s="22"/>
      <c r="C21" s="22"/>
      <c r="D21" s="22"/>
      <c r="E21" s="22"/>
      <c r="F21" s="22"/>
      <c r="G21" s="22"/>
      <c r="H21" s="22"/>
      <c r="I21" s="22"/>
    </row>
    <row r="22" spans="1:9" ht="12.75">
      <c r="A22" s="22" t="s">
        <v>75</v>
      </c>
      <c r="B22" s="22"/>
      <c r="C22" s="22"/>
      <c r="D22" s="22"/>
      <c r="E22" s="22"/>
      <c r="F22" s="22"/>
      <c r="G22" s="22"/>
      <c r="H22" s="22"/>
      <c r="I22" s="22"/>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32"/>
  <sheetViews>
    <sheetView workbookViewId="0" topLeftCell="A1">
      <selection activeCell="J25" sqref="J25"/>
    </sheetView>
  </sheetViews>
  <sheetFormatPr defaultColWidth="11.421875" defaultRowHeight="12" customHeight="1"/>
  <cols>
    <col min="1" max="10" width="10.7109375" style="2" customWidth="1"/>
    <col min="11" max="16384" width="9.7109375" style="2" customWidth="1"/>
  </cols>
  <sheetData>
    <row r="1" ht="12" customHeight="1">
      <c r="A1" s="40" t="s">
        <v>55</v>
      </c>
    </row>
    <row r="3" spans="1:4" ht="12" customHeight="1">
      <c r="A3" s="30"/>
      <c r="B3" s="35" t="s">
        <v>12</v>
      </c>
      <c r="C3" s="31" t="s">
        <v>13</v>
      </c>
      <c r="D3" s="32" t="s">
        <v>14</v>
      </c>
    </row>
    <row r="4" spans="1:4" ht="12" customHeight="1">
      <c r="A4" s="37" t="s">
        <v>15</v>
      </c>
      <c r="B4" s="3">
        <v>6.4</v>
      </c>
      <c r="C4" s="4">
        <v>71.2</v>
      </c>
      <c r="D4" s="5">
        <v>1108346</v>
      </c>
    </row>
    <row r="5" spans="1:4" ht="12" customHeight="1">
      <c r="A5" s="33" t="s">
        <v>16</v>
      </c>
      <c r="B5" s="6">
        <v>6.6</v>
      </c>
      <c r="C5" s="7">
        <v>73.7</v>
      </c>
      <c r="D5" s="8">
        <v>1118663</v>
      </c>
    </row>
    <row r="6" spans="1:4" ht="12" customHeight="1">
      <c r="A6" s="33" t="s">
        <v>17</v>
      </c>
      <c r="B6" s="6">
        <v>6.8</v>
      </c>
      <c r="C6" s="7">
        <v>77.5</v>
      </c>
      <c r="D6" s="8">
        <v>1145820</v>
      </c>
    </row>
    <row r="7" spans="1:4" ht="12" customHeight="1">
      <c r="A7" s="33" t="s">
        <v>18</v>
      </c>
      <c r="B7" s="6">
        <v>6.7</v>
      </c>
      <c r="C7" s="7">
        <v>77.7</v>
      </c>
      <c r="D7" s="8">
        <v>1159577</v>
      </c>
    </row>
    <row r="8" spans="1:4" ht="12" customHeight="1">
      <c r="A8" s="33" t="s">
        <v>19</v>
      </c>
      <c r="B8" s="6">
        <v>6.7</v>
      </c>
      <c r="C8" s="7">
        <v>79</v>
      </c>
      <c r="D8" s="8">
        <v>1176772</v>
      </c>
    </row>
    <row r="9" spans="1:4" ht="12" customHeight="1">
      <c r="A9" s="33" t="s">
        <v>20</v>
      </c>
      <c r="B9" s="6">
        <v>6.7</v>
      </c>
      <c r="C9" s="7">
        <v>80.7</v>
      </c>
      <c r="D9" s="8">
        <v>1196814</v>
      </c>
    </row>
    <row r="10" spans="1:4" ht="12" customHeight="1">
      <c r="A10" s="33" t="s">
        <v>21</v>
      </c>
      <c r="B10" s="6">
        <v>6.6</v>
      </c>
      <c r="C10" s="7">
        <v>81.2</v>
      </c>
      <c r="D10" s="8">
        <v>1226224</v>
      </c>
    </row>
    <row r="11" spans="1:4" ht="12" customHeight="1">
      <c r="A11" s="33" t="s">
        <v>22</v>
      </c>
      <c r="B11" s="6">
        <v>6.5</v>
      </c>
      <c r="C11" s="7">
        <v>82.1</v>
      </c>
      <c r="D11" s="8">
        <v>1256702</v>
      </c>
    </row>
    <row r="12" spans="1:4" ht="12" customHeight="1">
      <c r="A12" s="33" t="s">
        <v>23</v>
      </c>
      <c r="B12" s="6">
        <v>6.4</v>
      </c>
      <c r="C12" s="7">
        <v>84.7</v>
      </c>
      <c r="D12" s="8">
        <v>1314456</v>
      </c>
    </row>
    <row r="13" spans="1:4" ht="12" customHeight="1">
      <c r="A13" s="33" t="s">
        <v>24</v>
      </c>
      <c r="B13" s="6">
        <v>6.4</v>
      </c>
      <c r="C13" s="7">
        <v>88.3</v>
      </c>
      <c r="D13" s="8">
        <v>1369126</v>
      </c>
    </row>
    <row r="14" spans="1:4" ht="12" customHeight="1">
      <c r="A14" s="33" t="s">
        <v>25</v>
      </c>
      <c r="B14" s="6">
        <v>6.6</v>
      </c>
      <c r="C14" s="7">
        <v>92.9</v>
      </c>
      <c r="D14" s="8">
        <v>1405414</v>
      </c>
    </row>
    <row r="15" spans="1:4" ht="12" customHeight="1">
      <c r="A15" s="33" t="s">
        <v>26</v>
      </c>
      <c r="B15" s="6">
        <v>6.9</v>
      </c>
      <c r="C15" s="7">
        <v>98.2</v>
      </c>
      <c r="D15" s="8">
        <v>1419645</v>
      </c>
    </row>
    <row r="16" spans="1:4" ht="12" customHeight="1">
      <c r="A16" s="33" t="s">
        <v>27</v>
      </c>
      <c r="B16" s="6">
        <v>7.3</v>
      </c>
      <c r="C16" s="7">
        <v>104.9</v>
      </c>
      <c r="D16" s="8">
        <v>1439094</v>
      </c>
    </row>
    <row r="17" spans="1:4" ht="12" customHeight="1">
      <c r="A17" s="33" t="s">
        <v>28</v>
      </c>
      <c r="B17" s="6">
        <v>7.6</v>
      </c>
      <c r="C17" s="7">
        <v>108.1</v>
      </c>
      <c r="D17" s="8">
        <v>1425931</v>
      </c>
    </row>
    <row r="18" spans="1:4" ht="12" customHeight="1">
      <c r="A18" s="33" t="s">
        <v>29</v>
      </c>
      <c r="B18" s="6">
        <v>7.6</v>
      </c>
      <c r="C18" s="7">
        <v>110.6</v>
      </c>
      <c r="D18" s="8">
        <v>1457476</v>
      </c>
    </row>
    <row r="19" spans="1:4" ht="12" customHeight="1">
      <c r="A19" s="33" t="s">
        <v>30</v>
      </c>
      <c r="B19" s="6">
        <v>7.6</v>
      </c>
      <c r="C19" s="7">
        <v>113.7</v>
      </c>
      <c r="D19" s="8">
        <v>1488309</v>
      </c>
    </row>
    <row r="20" spans="1:5" ht="12" customHeight="1">
      <c r="A20" s="33" t="s">
        <v>31</v>
      </c>
      <c r="B20" s="6">
        <v>7.6</v>
      </c>
      <c r="C20" s="7">
        <v>114.9</v>
      </c>
      <c r="D20" s="8">
        <v>1504912</v>
      </c>
      <c r="E20" s="16" t="s">
        <v>56</v>
      </c>
    </row>
    <row r="21" spans="1:4" ht="12" customHeight="1">
      <c r="A21" s="33" t="s">
        <v>32</v>
      </c>
      <c r="B21" s="6">
        <v>7.6</v>
      </c>
      <c r="C21" s="7">
        <v>116.7</v>
      </c>
      <c r="D21" s="8">
        <v>1538591</v>
      </c>
    </row>
    <row r="22" spans="1:4" ht="12" customHeight="1">
      <c r="A22" s="33" t="s">
        <v>33</v>
      </c>
      <c r="B22" s="6">
        <v>7.5</v>
      </c>
      <c r="C22" s="7">
        <v>119.5</v>
      </c>
      <c r="D22" s="8">
        <v>1592431</v>
      </c>
    </row>
    <row r="23" spans="1:4" ht="12" customHeight="1">
      <c r="A23" s="33" t="s">
        <v>34</v>
      </c>
      <c r="B23" s="6">
        <v>7.5</v>
      </c>
      <c r="C23" s="7">
        <v>122.7</v>
      </c>
      <c r="D23" s="8">
        <v>1644967</v>
      </c>
    </row>
    <row r="24" spans="1:4" ht="12" customHeight="1">
      <c r="A24" s="33" t="s">
        <v>35</v>
      </c>
      <c r="B24" s="6">
        <v>7.3</v>
      </c>
      <c r="C24" s="7">
        <v>124.4</v>
      </c>
      <c r="D24" s="8">
        <v>1709362</v>
      </c>
    </row>
    <row r="25" spans="1:4" ht="12" customHeight="1">
      <c r="A25" s="33" t="s">
        <v>36</v>
      </c>
      <c r="B25" s="6">
        <v>7.2</v>
      </c>
      <c r="C25" s="7">
        <v>124.8</v>
      </c>
      <c r="D25" s="8">
        <v>1741026</v>
      </c>
    </row>
    <row r="26" spans="1:4" ht="12" customHeight="1">
      <c r="A26" s="33" t="s">
        <v>37</v>
      </c>
      <c r="B26" s="6">
        <v>7.2</v>
      </c>
      <c r="C26" s="7">
        <v>125.8</v>
      </c>
      <c r="D26" s="8">
        <v>1758898</v>
      </c>
    </row>
    <row r="27" spans="1:4" ht="12" customHeight="1">
      <c r="A27" s="33" t="s">
        <v>38</v>
      </c>
      <c r="B27" s="6">
        <v>7.1</v>
      </c>
      <c r="C27" s="7">
        <v>126</v>
      </c>
      <c r="D27" s="8">
        <v>1778024</v>
      </c>
    </row>
    <row r="28" spans="1:4" ht="12" customHeight="1">
      <c r="A28" s="33" t="s">
        <v>39</v>
      </c>
      <c r="B28" s="6">
        <v>7</v>
      </c>
      <c r="C28" s="7">
        <v>126.8</v>
      </c>
      <c r="D28" s="8">
        <v>1821947</v>
      </c>
    </row>
    <row r="29" spans="1:4" ht="12" customHeight="1">
      <c r="A29" s="33" t="s">
        <v>40</v>
      </c>
      <c r="B29" s="6">
        <v>6.8</v>
      </c>
      <c r="C29" s="7">
        <v>126.4</v>
      </c>
      <c r="D29" s="8">
        <v>1856493</v>
      </c>
    </row>
    <row r="30" spans="1:6" ht="12" customHeight="1">
      <c r="A30" s="33" t="s">
        <v>41</v>
      </c>
      <c r="B30" s="6">
        <v>6.8</v>
      </c>
      <c r="C30" s="7">
        <v>129.3</v>
      </c>
      <c r="D30" s="8">
        <v>1897683</v>
      </c>
      <c r="F30" s="15" t="s">
        <v>140</v>
      </c>
    </row>
    <row r="31" spans="1:4" ht="12" customHeight="1">
      <c r="A31" s="33" t="s">
        <v>42</v>
      </c>
      <c r="B31" s="9">
        <v>6.7</v>
      </c>
      <c r="C31" s="10">
        <v>129.4</v>
      </c>
      <c r="D31" s="11">
        <v>1941799</v>
      </c>
    </row>
    <row r="32" spans="1:4" ht="12" customHeight="1">
      <c r="A32" s="34">
        <v>2008</v>
      </c>
      <c r="B32" s="38">
        <v>6.6</v>
      </c>
      <c r="C32" s="36">
        <v>129.4</v>
      </c>
      <c r="D32" s="39">
        <v>1950100</v>
      </c>
    </row>
  </sheetData>
  <printOptions/>
  <pageMargins left="0.39" right="0.37" top="1" bottom="1" header="0.4921259845" footer="0.4921259845"/>
  <pageSetup fitToHeight="1" fitToWidth="1" horizontalDpi="600" verticalDpi="600" orientation="landscape" paperSize="9" scale="9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16"/>
  <sheetViews>
    <sheetView workbookViewId="0" topLeftCell="A1">
      <selection activeCell="D16" sqref="D16"/>
    </sheetView>
  </sheetViews>
  <sheetFormatPr defaultColWidth="11.421875" defaultRowHeight="12" customHeight="1"/>
  <cols>
    <col min="1" max="1" width="28.7109375" style="1" customWidth="1"/>
    <col min="2" max="5" width="12.7109375" style="1" customWidth="1"/>
    <col min="6" max="6" width="11.7109375" style="1" customWidth="1"/>
    <col min="7" max="16384" width="9.7109375" style="1" customWidth="1"/>
  </cols>
  <sheetData>
    <row r="1" spans="1:8" ht="12" customHeight="1">
      <c r="A1" s="28" t="s">
        <v>64</v>
      </c>
      <c r="B1" s="22"/>
      <c r="C1" s="22"/>
      <c r="D1" s="22"/>
      <c r="E1" s="22"/>
      <c r="F1" s="22"/>
      <c r="G1" s="22"/>
      <c r="H1" s="22"/>
    </row>
    <row r="2" spans="1:8" ht="12" customHeight="1">
      <c r="A2" s="20"/>
      <c r="B2" s="22"/>
      <c r="C2" s="22"/>
      <c r="D2" s="22"/>
      <c r="E2" s="22"/>
      <c r="F2" s="22"/>
      <c r="G2" s="22"/>
      <c r="H2" s="22"/>
    </row>
    <row r="3" spans="1:8" ht="12" customHeight="1">
      <c r="A3" s="22"/>
      <c r="B3" s="136" t="s">
        <v>6</v>
      </c>
      <c r="C3" s="136"/>
      <c r="D3" s="136"/>
      <c r="E3" s="136"/>
      <c r="F3" s="136"/>
      <c r="G3" s="22"/>
      <c r="H3" s="22"/>
    </row>
    <row r="4" spans="1:13" ht="36" customHeight="1">
      <c r="A4" s="42"/>
      <c r="B4" s="46" t="s">
        <v>7</v>
      </c>
      <c r="C4" s="47" t="s">
        <v>8</v>
      </c>
      <c r="D4" s="46" t="s">
        <v>9</v>
      </c>
      <c r="E4" s="47" t="s">
        <v>10</v>
      </c>
      <c r="F4" s="48" t="s">
        <v>5</v>
      </c>
      <c r="G4" s="57" t="s">
        <v>11</v>
      </c>
      <c r="H4"/>
      <c r="I4"/>
      <c r="J4"/>
      <c r="K4"/>
      <c r="L4"/>
      <c r="M4"/>
    </row>
    <row r="5" spans="1:13" ht="12" customHeight="1">
      <c r="A5" s="42" t="s">
        <v>0</v>
      </c>
      <c r="B5" s="49">
        <v>10859.4</v>
      </c>
      <c r="C5" s="50">
        <v>397.5</v>
      </c>
      <c r="D5" s="49">
        <f>1674.7+90.6+252.5</f>
        <v>2017.8</v>
      </c>
      <c r="E5" s="50">
        <f>101.8+146.5</f>
        <v>248.3</v>
      </c>
      <c r="F5" s="50">
        <f aca="true" t="shared" si="0" ref="F5:F12">SUM(B5:E5)</f>
        <v>13522.999999999998</v>
      </c>
      <c r="G5" s="58">
        <f aca="true" t="shared" si="1" ref="G5:G12">F5/$F$13</f>
        <v>0.10448804873996975</v>
      </c>
      <c r="H5"/>
      <c r="I5"/>
      <c r="J5"/>
      <c r="K5"/>
      <c r="L5"/>
      <c r="M5"/>
    </row>
    <row r="6" spans="1:13" ht="12" customHeight="1">
      <c r="A6" s="43" t="s">
        <v>57</v>
      </c>
      <c r="B6" s="51">
        <f>18277.9+1000.5+53.9</f>
        <v>19332.300000000003</v>
      </c>
      <c r="C6" s="52">
        <f>637.2+13.6</f>
        <v>650.8000000000001</v>
      </c>
      <c r="D6" s="51">
        <f>141.2+515.7+2829.5+41+2.1+26.2</f>
        <v>3555.7</v>
      </c>
      <c r="E6" s="52">
        <f>426.6+240.9+13.4+7.8</f>
        <v>688.6999999999999</v>
      </c>
      <c r="F6" s="52">
        <f t="shared" si="0"/>
        <v>24227.500000000004</v>
      </c>
      <c r="G6" s="59">
        <f t="shared" si="1"/>
        <v>0.18719841757358707</v>
      </c>
      <c r="H6"/>
      <c r="I6"/>
      <c r="J6"/>
      <c r="K6"/>
      <c r="L6"/>
      <c r="M6"/>
    </row>
    <row r="7" spans="1:13" ht="25.5" customHeight="1">
      <c r="A7" s="44" t="s">
        <v>58</v>
      </c>
      <c r="B7" s="51">
        <f>19918.4+391.6+1549.8</f>
        <v>21859.8</v>
      </c>
      <c r="C7" s="52">
        <f>645.9+180.8+126.1</f>
        <v>952.8000000000001</v>
      </c>
      <c r="D7" s="51">
        <f>2175.3+93.9+831.6+96.4+3.6+36.6</f>
        <v>3237.4</v>
      </c>
      <c r="E7" s="52">
        <f>411.9+408.6+27.5+17</f>
        <v>865</v>
      </c>
      <c r="F7" s="52">
        <f t="shared" si="0"/>
        <v>26915</v>
      </c>
      <c r="G7" s="59">
        <f t="shared" si="1"/>
        <v>0.20796390089745517</v>
      </c>
      <c r="H7"/>
      <c r="I7"/>
      <c r="J7"/>
      <c r="K7"/>
      <c r="L7"/>
      <c r="M7"/>
    </row>
    <row r="8" spans="1:13" ht="12" customHeight="1">
      <c r="A8" s="43" t="s">
        <v>1</v>
      </c>
      <c r="B8" s="51">
        <f>12940.5+399.3</f>
        <v>13339.8</v>
      </c>
      <c r="C8" s="52">
        <f>87.9+507.2</f>
        <v>595.1</v>
      </c>
      <c r="D8" s="51">
        <f>1467.7+44.9+369</f>
        <v>1881.6000000000001</v>
      </c>
      <c r="E8" s="52">
        <f>290.2+199.3</f>
        <v>489.5</v>
      </c>
      <c r="F8" s="52">
        <f t="shared" si="0"/>
        <v>16306</v>
      </c>
      <c r="G8" s="59">
        <f t="shared" si="1"/>
        <v>0.12599143109916047</v>
      </c>
      <c r="H8"/>
      <c r="I8"/>
      <c r="J8"/>
      <c r="K8"/>
      <c r="L8"/>
      <c r="M8"/>
    </row>
    <row r="9" spans="1:13" ht="12" customHeight="1">
      <c r="A9" s="43" t="s">
        <v>2</v>
      </c>
      <c r="B9" s="51">
        <f>7365.3+44.5</f>
        <v>7409.8</v>
      </c>
      <c r="C9" s="52">
        <f>46.6+269.5</f>
        <v>316.1</v>
      </c>
      <c r="D9" s="51">
        <f>864.2+21.3+193.2</f>
        <v>1078.7</v>
      </c>
      <c r="E9" s="52">
        <f>109.4+104.6</f>
        <v>214</v>
      </c>
      <c r="F9" s="52">
        <f t="shared" si="0"/>
        <v>9018.6</v>
      </c>
      <c r="G9" s="59">
        <f t="shared" si="1"/>
        <v>0.06968393968544638</v>
      </c>
      <c r="H9"/>
      <c r="I9"/>
      <c r="J9"/>
      <c r="K9"/>
      <c r="L9"/>
      <c r="M9"/>
    </row>
    <row r="10" spans="1:13" ht="12" customHeight="1">
      <c r="A10" s="43" t="s">
        <v>3</v>
      </c>
      <c r="B10" s="51">
        <f>381.6+4280.7+16350.6+19.2+68.9</f>
        <v>21101.000000000004</v>
      </c>
      <c r="C10" s="52">
        <f>6.3+2.7+149.2+8.7+369</f>
        <v>535.9</v>
      </c>
      <c r="D10" s="51">
        <f>19.1+0.5+330.3+10.4+52.1+927.3+17.2+40</f>
        <v>1396.9</v>
      </c>
      <c r="E10" s="52">
        <f>19.9+1.3+240.9+16.4+828.1+56.3</f>
        <v>1162.8999999999999</v>
      </c>
      <c r="F10" s="52">
        <f t="shared" si="0"/>
        <v>24196.700000000008</v>
      </c>
      <c r="G10" s="59">
        <f t="shared" si="1"/>
        <v>0.18696043547633123</v>
      </c>
      <c r="H10"/>
      <c r="I10"/>
      <c r="J10"/>
      <c r="K10"/>
      <c r="L10"/>
      <c r="M10"/>
    </row>
    <row r="11" spans="1:13" ht="12" customHeight="1">
      <c r="A11" s="43" t="s">
        <v>59</v>
      </c>
      <c r="B11" s="51">
        <f>1700.9+584.9</f>
        <v>2285.8</v>
      </c>
      <c r="C11" s="52">
        <f>91.7+25</f>
        <v>116.7</v>
      </c>
      <c r="D11" s="51">
        <f>133.9+46.9</f>
        <v>180.8</v>
      </c>
      <c r="E11" s="52">
        <f>88.8+33+7.1+3.9</f>
        <v>132.8</v>
      </c>
      <c r="F11" s="52">
        <f t="shared" si="0"/>
        <v>2716.1000000000004</v>
      </c>
      <c r="G11" s="59">
        <f t="shared" si="1"/>
        <v>0.02098646669989144</v>
      </c>
      <c r="H11"/>
      <c r="I11"/>
      <c r="J11"/>
      <c r="K11"/>
      <c r="L11"/>
      <c r="M11"/>
    </row>
    <row r="12" spans="1:13" ht="12" customHeight="1">
      <c r="A12" s="45" t="s">
        <v>60</v>
      </c>
      <c r="B12" s="53">
        <f>9657+2616.1</f>
        <v>12273.1</v>
      </c>
      <c r="C12" s="54">
        <v>225.1</v>
      </c>
      <c r="D12" s="53">
        <v>20.4</v>
      </c>
      <c r="E12" s="54">
        <v>0</v>
      </c>
      <c r="F12" s="54">
        <f t="shared" si="0"/>
        <v>12518.6</v>
      </c>
      <c r="G12" s="60">
        <f t="shared" si="1"/>
        <v>0.09672735982815836</v>
      </c>
      <c r="H12"/>
      <c r="I12"/>
      <c r="J12"/>
      <c r="K12"/>
      <c r="L12"/>
      <c r="M12"/>
    </row>
    <row r="13" spans="1:13" ht="12" customHeight="1">
      <c r="A13" s="133" t="s">
        <v>4</v>
      </c>
      <c r="B13" s="134">
        <f>SUM(B5:B12)</f>
        <v>108461.00000000001</v>
      </c>
      <c r="C13" s="135">
        <f>SUM(C5:C12)</f>
        <v>3790</v>
      </c>
      <c r="D13" s="134">
        <f>SUM(D5:D12)</f>
        <v>13369.3</v>
      </c>
      <c r="E13" s="135">
        <f>SUM(E5:E12)</f>
        <v>3801.2</v>
      </c>
      <c r="F13" s="135">
        <f>SUM(F5:F12)</f>
        <v>129421.50000000003</v>
      </c>
      <c r="G13" s="61">
        <f>F13/$F$13</f>
        <v>1</v>
      </c>
      <c r="H13"/>
      <c r="I13"/>
      <c r="J13"/>
      <c r="K13"/>
      <c r="L13"/>
      <c r="M13"/>
    </row>
    <row r="14" spans="1:13" ht="12" customHeight="1">
      <c r="A14" s="45"/>
      <c r="B14" s="55">
        <f>B13*100/F13</f>
        <v>83.80446834567672</v>
      </c>
      <c r="C14" s="56">
        <f>C13*100/F13</f>
        <v>2.9284160668822405</v>
      </c>
      <c r="D14" s="55">
        <f>D13*100/F13</f>
        <v>10.330045626113124</v>
      </c>
      <c r="E14" s="56">
        <f>E13*100/F13</f>
        <v>2.9370699613279085</v>
      </c>
      <c r="F14" s="56">
        <f>SUM(B14:E14)</f>
        <v>99.99999999999999</v>
      </c>
      <c r="G14" s="41"/>
      <c r="H14"/>
      <c r="I14"/>
      <c r="J14"/>
      <c r="K14"/>
      <c r="L14"/>
      <c r="M14"/>
    </row>
    <row r="15" spans="1:7" ht="25.5" customHeight="1">
      <c r="A15" s="116" t="s">
        <v>170</v>
      </c>
      <c r="B15" s="116"/>
      <c r="C15" s="116"/>
      <c r="D15" s="116"/>
      <c r="E15" s="116"/>
      <c r="F15" s="116"/>
      <c r="G15" s="116"/>
    </row>
    <row r="16" ht="12" customHeight="1">
      <c r="A16" s="16" t="s">
        <v>56</v>
      </c>
    </row>
  </sheetData>
  <mergeCells count="2">
    <mergeCell ref="A15:G15"/>
    <mergeCell ref="B3:F3"/>
  </mergeCells>
  <printOptions/>
  <pageMargins left="0.75" right="0.52" top="1" bottom="1" header="0.4921259845" footer="0.4921259845"/>
  <pageSetup fitToHeight="1" fitToWidth="1"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E16" sqref="E16"/>
    </sheetView>
  </sheetViews>
  <sheetFormatPr defaultColWidth="11.421875" defaultRowHeight="12.75"/>
  <cols>
    <col min="1" max="1" width="26.7109375" style="0" customWidth="1"/>
  </cols>
  <sheetData>
    <row r="1" spans="1:7" ht="12.75">
      <c r="A1" s="28" t="s">
        <v>76</v>
      </c>
      <c r="B1" s="17"/>
      <c r="C1" s="17"/>
      <c r="D1" s="17"/>
      <c r="E1" s="17"/>
      <c r="F1" s="17"/>
      <c r="G1" s="17"/>
    </row>
    <row r="2" spans="2:3" ht="12.75">
      <c r="B2" s="18"/>
      <c r="C2" s="18"/>
    </row>
    <row r="3" spans="1:7" ht="22.5">
      <c r="A3" s="62"/>
      <c r="B3" s="63" t="s">
        <v>77</v>
      </c>
      <c r="C3" s="64" t="s">
        <v>78</v>
      </c>
      <c r="D3" s="63" t="s">
        <v>79</v>
      </c>
      <c r="E3" s="65" t="s">
        <v>80</v>
      </c>
      <c r="F3" s="63" t="s">
        <v>81</v>
      </c>
      <c r="G3" s="63" t="s">
        <v>4</v>
      </c>
    </row>
    <row r="4" spans="1:7" ht="12.75">
      <c r="A4" s="66" t="s">
        <v>82</v>
      </c>
      <c r="B4" s="67">
        <v>49.10424646216216</v>
      </c>
      <c r="C4" s="67">
        <v>25.90664785641246</v>
      </c>
      <c r="D4" s="67">
        <v>75.01089431857463</v>
      </c>
      <c r="E4" s="67">
        <v>18.126477546301896</v>
      </c>
      <c r="F4" s="67">
        <v>6.862628135123477</v>
      </c>
      <c r="G4" s="68">
        <f aca="true" t="shared" si="0" ref="G4:G9">SUM(D4:F4)</f>
        <v>100</v>
      </c>
    </row>
    <row r="5" spans="1:7" ht="12.75">
      <c r="A5" s="69" t="s">
        <v>83</v>
      </c>
      <c r="B5" s="70">
        <v>45.561426187113135</v>
      </c>
      <c r="C5" s="70">
        <v>32.19912117183234</v>
      </c>
      <c r="D5" s="70">
        <v>77.76054735894546</v>
      </c>
      <c r="E5" s="70">
        <v>14.987852938759303</v>
      </c>
      <c r="F5" s="70">
        <v>7.2515997022952305</v>
      </c>
      <c r="G5" s="71">
        <f t="shared" si="0"/>
        <v>100</v>
      </c>
    </row>
    <row r="6" spans="1:7" ht="12.75">
      <c r="A6" s="69" t="s">
        <v>84</v>
      </c>
      <c r="B6" s="70">
        <v>50.19065637524392</v>
      </c>
      <c r="C6" s="70">
        <v>22.717995823108176</v>
      </c>
      <c r="D6" s="70">
        <v>72.9086521983521</v>
      </c>
      <c r="E6" s="70">
        <v>20.3257884226064</v>
      </c>
      <c r="F6" s="70">
        <v>6.765559379041509</v>
      </c>
      <c r="G6" s="71">
        <f t="shared" si="0"/>
        <v>100.00000000000001</v>
      </c>
    </row>
    <row r="7" spans="1:7" ht="12.75">
      <c r="A7" s="72" t="s">
        <v>85</v>
      </c>
      <c r="B7" s="73">
        <v>56.01095930678523</v>
      </c>
      <c r="C7" s="73">
        <v>20.457088953856612</v>
      </c>
      <c r="D7" s="73">
        <v>76.46804826064185</v>
      </c>
      <c r="E7" s="73">
        <v>12.41699091132349</v>
      </c>
      <c r="F7" s="73">
        <v>11.114960828034667</v>
      </c>
      <c r="G7" s="68">
        <f t="shared" si="0"/>
        <v>100.00000000000001</v>
      </c>
    </row>
    <row r="8" spans="1:7" ht="12.75">
      <c r="A8" s="74" t="s">
        <v>86</v>
      </c>
      <c r="B8" s="73">
        <v>51.30501079155079</v>
      </c>
      <c r="C8" s="73">
        <v>21.36771514751416</v>
      </c>
      <c r="D8" s="73">
        <v>72.67272593906496</v>
      </c>
      <c r="E8" s="73">
        <v>20.30527530124097</v>
      </c>
      <c r="F8" s="73">
        <v>7.021998759694056</v>
      </c>
      <c r="G8" s="68">
        <f t="shared" si="0"/>
        <v>99.99999999999999</v>
      </c>
    </row>
    <row r="9" spans="1:7" ht="12.75">
      <c r="A9" s="75" t="s">
        <v>87</v>
      </c>
      <c r="B9" s="76">
        <v>52.688861630193955</v>
      </c>
      <c r="C9" s="76">
        <v>22.487066526648793</v>
      </c>
      <c r="D9" s="76">
        <v>75.17592815684276</v>
      </c>
      <c r="E9" s="76">
        <v>16.006697898390886</v>
      </c>
      <c r="F9" s="76">
        <v>8.817373944766347</v>
      </c>
      <c r="G9" s="77">
        <f t="shared" si="0"/>
        <v>99.99999999999999</v>
      </c>
    </row>
    <row r="10" spans="1:7" ht="12.75">
      <c r="A10" s="78" t="s">
        <v>56</v>
      </c>
      <c r="B10" s="79"/>
      <c r="C10" s="79"/>
      <c r="D10" s="79"/>
      <c r="E10" s="79"/>
      <c r="F10" s="79"/>
      <c r="G10" s="79"/>
    </row>
    <row r="11" spans="2:3" ht="12.75">
      <c r="B11" s="18"/>
      <c r="C11" s="18"/>
    </row>
    <row r="12" spans="2:3" ht="12.75">
      <c r="B12" s="18"/>
      <c r="C12" s="18"/>
    </row>
    <row r="13" spans="2:3" ht="12.75">
      <c r="B13" s="18"/>
      <c r="C13" s="18"/>
    </row>
    <row r="14" spans="2:3" ht="12.75">
      <c r="B14" s="18"/>
      <c r="C14" s="18"/>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N41"/>
  <sheetViews>
    <sheetView workbookViewId="0" topLeftCell="A1">
      <selection activeCell="J2" sqref="J2"/>
    </sheetView>
  </sheetViews>
  <sheetFormatPr defaultColWidth="11.421875" defaultRowHeight="12.75"/>
  <cols>
    <col min="1" max="1" width="14.7109375" style="0" customWidth="1"/>
    <col min="2" max="2" width="6.7109375" style="0" customWidth="1"/>
    <col min="5" max="7" width="10.7109375" style="0" customWidth="1"/>
    <col min="8" max="9" width="9.7109375" style="0" customWidth="1"/>
    <col min="11" max="11" width="1.7109375" style="0" customWidth="1"/>
    <col min="13" max="13" width="11.7109375" style="0" customWidth="1"/>
  </cols>
  <sheetData>
    <row r="1" spans="1:8" ht="12.75">
      <c r="A1" s="81" t="s">
        <v>88</v>
      </c>
      <c r="B1" s="80"/>
      <c r="C1" s="80"/>
      <c r="D1" s="80"/>
      <c r="E1" s="80"/>
      <c r="F1" s="80"/>
      <c r="G1" s="80"/>
      <c r="H1" s="80"/>
    </row>
    <row r="2" spans="1:8" ht="12.75">
      <c r="A2" s="80"/>
      <c r="B2" s="80"/>
      <c r="C2" s="80"/>
      <c r="D2" s="80"/>
      <c r="E2" s="80"/>
      <c r="F2" s="80"/>
      <c r="G2" s="80"/>
      <c r="H2" s="80"/>
    </row>
    <row r="4" spans="1:14" ht="12.75">
      <c r="A4" s="137"/>
      <c r="B4" s="138"/>
      <c r="C4" s="139" t="s">
        <v>89</v>
      </c>
      <c r="D4" s="140"/>
      <c r="E4" s="139" t="s">
        <v>90</v>
      </c>
      <c r="F4" s="141"/>
      <c r="G4" s="140"/>
      <c r="H4" s="142" t="s">
        <v>91</v>
      </c>
      <c r="I4" s="143"/>
      <c r="J4" s="144"/>
      <c r="K4" s="138"/>
      <c r="L4" s="138"/>
      <c r="M4" s="145"/>
      <c r="N4" s="79"/>
    </row>
    <row r="5" spans="1:14" ht="12.75">
      <c r="A5" s="146"/>
      <c r="B5" s="147"/>
      <c r="C5" s="148" t="s">
        <v>92</v>
      </c>
      <c r="D5" s="148" t="s">
        <v>93</v>
      </c>
      <c r="E5" s="148" t="s">
        <v>94</v>
      </c>
      <c r="F5" s="149" t="s">
        <v>143</v>
      </c>
      <c r="G5" s="150"/>
      <c r="H5" s="148" t="s">
        <v>97</v>
      </c>
      <c r="I5" s="148" t="s">
        <v>98</v>
      </c>
      <c r="J5" s="151" t="s">
        <v>99</v>
      </c>
      <c r="K5" s="147"/>
      <c r="L5" s="147"/>
      <c r="M5" s="152"/>
      <c r="N5" s="79"/>
    </row>
    <row r="6" spans="1:14" ht="12.75">
      <c r="A6" s="146"/>
      <c r="B6" s="147"/>
      <c r="C6" s="153"/>
      <c r="D6" s="153"/>
      <c r="E6" s="153"/>
      <c r="F6" s="154" t="s">
        <v>95</v>
      </c>
      <c r="G6" s="155" t="s">
        <v>96</v>
      </c>
      <c r="H6" s="153"/>
      <c r="I6" s="153"/>
      <c r="J6" s="156"/>
      <c r="K6" s="157"/>
      <c r="L6" s="147"/>
      <c r="M6" s="152"/>
      <c r="N6" s="79"/>
    </row>
    <row r="7" spans="1:14" ht="12.75">
      <c r="A7" s="158" t="s">
        <v>100</v>
      </c>
      <c r="B7" s="147"/>
      <c r="C7" s="159"/>
      <c r="D7" s="159"/>
      <c r="E7" s="159"/>
      <c r="F7" s="159"/>
      <c r="G7" s="159"/>
      <c r="H7" s="159"/>
      <c r="I7" s="159"/>
      <c r="J7" s="159"/>
      <c r="K7" s="147"/>
      <c r="L7" s="147"/>
      <c r="M7" s="152"/>
      <c r="N7" s="79"/>
    </row>
    <row r="8" spans="1:14" ht="12.75">
      <c r="A8" s="158" t="s">
        <v>101</v>
      </c>
      <c r="B8" s="160">
        <v>2008</v>
      </c>
      <c r="C8" s="161">
        <v>5310</v>
      </c>
      <c r="D8" s="161">
        <v>5700</v>
      </c>
      <c r="E8" s="161">
        <v>8000</v>
      </c>
      <c r="F8" s="161">
        <v>10710</v>
      </c>
      <c r="G8" s="161">
        <v>11230</v>
      </c>
      <c r="H8" s="161">
        <v>13220</v>
      </c>
      <c r="I8" s="161">
        <v>14510</v>
      </c>
      <c r="J8" s="161">
        <v>9400</v>
      </c>
      <c r="K8" s="147"/>
      <c r="L8" s="147"/>
      <c r="M8" s="152"/>
      <c r="N8" s="79"/>
    </row>
    <row r="9" spans="1:14" ht="12.75">
      <c r="A9" s="146"/>
      <c r="B9" s="157"/>
      <c r="C9" s="147"/>
      <c r="D9" s="147"/>
      <c r="E9" s="147"/>
      <c r="F9" s="147"/>
      <c r="G9" s="147"/>
      <c r="H9" s="147"/>
      <c r="I9" s="147"/>
      <c r="J9" s="147"/>
      <c r="K9" s="147"/>
      <c r="L9" s="162" t="s">
        <v>102</v>
      </c>
      <c r="M9" s="163" t="s">
        <v>141</v>
      </c>
      <c r="N9" s="79"/>
    </row>
    <row r="10" spans="1:14" ht="12.75">
      <c r="A10" s="164" t="s">
        <v>103</v>
      </c>
      <c r="B10" s="162"/>
      <c r="C10" s="165"/>
      <c r="D10" s="165"/>
      <c r="E10" s="147"/>
      <c r="F10" s="147"/>
      <c r="G10" s="147"/>
      <c r="H10" s="147"/>
      <c r="I10" s="147"/>
      <c r="J10" s="147"/>
      <c r="K10" s="147"/>
      <c r="L10" s="162" t="s">
        <v>104</v>
      </c>
      <c r="M10" s="163" t="s">
        <v>142</v>
      </c>
      <c r="N10" s="79"/>
    </row>
    <row r="11" spans="1:14" ht="12.75">
      <c r="A11" s="146"/>
      <c r="B11" s="157"/>
      <c r="C11" s="166" t="s">
        <v>105</v>
      </c>
      <c r="D11" s="166" t="s">
        <v>106</v>
      </c>
      <c r="E11" s="166" t="s">
        <v>107</v>
      </c>
      <c r="F11" s="157"/>
      <c r="G11" s="166" t="s">
        <v>108</v>
      </c>
      <c r="H11" s="157"/>
      <c r="I11" s="147"/>
      <c r="J11" s="147"/>
      <c r="K11" s="147"/>
      <c r="L11" s="166" t="s">
        <v>109</v>
      </c>
      <c r="M11" s="166" t="s">
        <v>110</v>
      </c>
      <c r="N11" s="79"/>
    </row>
    <row r="12" spans="1:14" ht="12.75">
      <c r="A12" s="158" t="s">
        <v>144</v>
      </c>
      <c r="B12" s="160">
        <v>2008</v>
      </c>
      <c r="C12" s="167">
        <f>C8*3</f>
        <v>15930</v>
      </c>
      <c r="D12" s="167">
        <f>D8*5</f>
        <v>28500</v>
      </c>
      <c r="E12" s="167">
        <f>E8*4</f>
        <v>32000</v>
      </c>
      <c r="F12" s="168"/>
      <c r="G12" s="167">
        <f>G8*2</f>
        <v>22460</v>
      </c>
      <c r="H12" s="157"/>
      <c r="I12" s="147"/>
      <c r="J12" s="147"/>
      <c r="K12" s="147"/>
      <c r="L12" s="167">
        <f>SUM(C12:G12)</f>
        <v>98890</v>
      </c>
      <c r="M12" s="167">
        <f>E8</f>
        <v>8000</v>
      </c>
      <c r="N12" s="79"/>
    </row>
    <row r="13" spans="1:14" ht="12.75">
      <c r="A13" s="158"/>
      <c r="B13" s="160"/>
      <c r="C13" s="157"/>
      <c r="D13" s="157"/>
      <c r="E13" s="157"/>
      <c r="F13" s="157"/>
      <c r="G13" s="157"/>
      <c r="H13" s="157"/>
      <c r="I13" s="147"/>
      <c r="J13" s="147"/>
      <c r="K13" s="147"/>
      <c r="L13" s="157"/>
      <c r="M13" s="169"/>
      <c r="N13" s="79"/>
    </row>
    <row r="14" spans="1:14" ht="12.75">
      <c r="A14" s="158"/>
      <c r="B14" s="160"/>
      <c r="C14" s="166" t="s">
        <v>105</v>
      </c>
      <c r="D14" s="166" t="s">
        <v>106</v>
      </c>
      <c r="E14" s="166" t="s">
        <v>107</v>
      </c>
      <c r="F14" s="157"/>
      <c r="G14" s="166" t="s">
        <v>107</v>
      </c>
      <c r="H14" s="157"/>
      <c r="I14" s="147"/>
      <c r="J14" s="147"/>
      <c r="K14" s="147"/>
      <c r="L14" s="166" t="s">
        <v>111</v>
      </c>
      <c r="M14" s="166" t="s">
        <v>110</v>
      </c>
      <c r="N14" s="79"/>
    </row>
    <row r="15" spans="1:14" ht="12.75">
      <c r="A15" s="158" t="s">
        <v>112</v>
      </c>
      <c r="B15" s="160">
        <v>2008</v>
      </c>
      <c r="C15" s="167">
        <f>C8*3</f>
        <v>15930</v>
      </c>
      <c r="D15" s="167">
        <f>D8*5</f>
        <v>28500</v>
      </c>
      <c r="E15" s="167">
        <f>E8*4</f>
        <v>32000</v>
      </c>
      <c r="F15" s="168"/>
      <c r="G15" s="167">
        <f>G8*4</f>
        <v>44920</v>
      </c>
      <c r="H15" s="157"/>
      <c r="I15" s="147"/>
      <c r="J15" s="147"/>
      <c r="K15" s="147"/>
      <c r="L15" s="167">
        <f>SUM(C15:G15)</f>
        <v>121350</v>
      </c>
      <c r="M15" s="167">
        <f>E8</f>
        <v>8000</v>
      </c>
      <c r="N15" s="79"/>
    </row>
    <row r="16" spans="1:14" ht="12.75">
      <c r="A16" s="158"/>
      <c r="B16" s="160"/>
      <c r="C16" s="157"/>
      <c r="D16" s="157"/>
      <c r="E16" s="157"/>
      <c r="F16" s="157"/>
      <c r="G16" s="157"/>
      <c r="H16" s="157"/>
      <c r="I16" s="147"/>
      <c r="J16" s="147"/>
      <c r="K16" s="147"/>
      <c r="L16" s="157"/>
      <c r="M16" s="169"/>
      <c r="N16" s="79"/>
    </row>
    <row r="17" spans="1:14" ht="12.75">
      <c r="A17" s="158" t="s">
        <v>113</v>
      </c>
      <c r="B17" s="160"/>
      <c r="C17" s="166" t="s">
        <v>105</v>
      </c>
      <c r="D17" s="166" t="s">
        <v>106</v>
      </c>
      <c r="E17" s="166" t="s">
        <v>107</v>
      </c>
      <c r="F17" s="166" t="s">
        <v>105</v>
      </c>
      <c r="G17" s="157"/>
      <c r="H17" s="157"/>
      <c r="I17" s="147"/>
      <c r="J17" s="147"/>
      <c r="K17" s="147"/>
      <c r="L17" s="166" t="s">
        <v>114</v>
      </c>
      <c r="M17" s="166" t="s">
        <v>115</v>
      </c>
      <c r="N17" s="79"/>
    </row>
    <row r="18" spans="1:14" ht="12.75">
      <c r="A18" s="158" t="s">
        <v>116</v>
      </c>
      <c r="B18" s="160">
        <v>2008</v>
      </c>
      <c r="C18" s="167">
        <f>C8*3</f>
        <v>15930</v>
      </c>
      <c r="D18" s="167">
        <f>D8*5</f>
        <v>28500</v>
      </c>
      <c r="E18" s="167">
        <f>E8*4</f>
        <v>32000</v>
      </c>
      <c r="F18" s="167">
        <f>F8*3</f>
        <v>32130</v>
      </c>
      <c r="G18" s="157"/>
      <c r="H18" s="157"/>
      <c r="I18" s="147"/>
      <c r="J18" s="147"/>
      <c r="K18" s="147"/>
      <c r="L18" s="167">
        <f>SUM(C18:I18)</f>
        <v>108560</v>
      </c>
      <c r="M18" s="167">
        <f>F8</f>
        <v>10710</v>
      </c>
      <c r="N18" s="79"/>
    </row>
    <row r="19" spans="1:14" ht="12.75">
      <c r="A19" s="158"/>
      <c r="B19" s="160"/>
      <c r="C19" s="157"/>
      <c r="D19" s="157"/>
      <c r="E19" s="157"/>
      <c r="F19" s="157"/>
      <c r="G19" s="157"/>
      <c r="H19" s="157"/>
      <c r="I19" s="147"/>
      <c r="J19" s="147"/>
      <c r="K19" s="147"/>
      <c r="L19" s="157"/>
      <c r="M19" s="169"/>
      <c r="N19" s="79"/>
    </row>
    <row r="20" spans="1:14" ht="12.75">
      <c r="A20" s="158"/>
      <c r="B20" s="160"/>
      <c r="C20" s="166" t="s">
        <v>105</v>
      </c>
      <c r="D20" s="166" t="s">
        <v>106</v>
      </c>
      <c r="E20" s="166" t="s">
        <v>107</v>
      </c>
      <c r="F20" s="166" t="s">
        <v>105</v>
      </c>
      <c r="G20" s="157"/>
      <c r="H20" s="166" t="s">
        <v>108</v>
      </c>
      <c r="I20" s="147"/>
      <c r="J20" s="147"/>
      <c r="K20" s="147"/>
      <c r="L20" s="166" t="s">
        <v>117</v>
      </c>
      <c r="M20" s="166" t="s">
        <v>118</v>
      </c>
      <c r="N20" s="79"/>
    </row>
    <row r="21" spans="1:14" ht="12.75">
      <c r="A21" s="158" t="s">
        <v>119</v>
      </c>
      <c r="B21" s="160">
        <v>2008</v>
      </c>
      <c r="C21" s="167">
        <f>C8*3</f>
        <v>15930</v>
      </c>
      <c r="D21" s="167">
        <f>D8*5</f>
        <v>28500</v>
      </c>
      <c r="E21" s="167">
        <f>E8*4</f>
        <v>32000</v>
      </c>
      <c r="F21" s="167">
        <f>F8*3</f>
        <v>32130</v>
      </c>
      <c r="G21" s="168"/>
      <c r="H21" s="167">
        <f>H8*2</f>
        <v>26440</v>
      </c>
      <c r="I21" s="147"/>
      <c r="J21" s="147"/>
      <c r="K21" s="147"/>
      <c r="L21" s="167">
        <f>SUM(C21:H21)</f>
        <v>135000</v>
      </c>
      <c r="M21" s="167">
        <f>F8</f>
        <v>10710</v>
      </c>
      <c r="N21" s="79"/>
    </row>
    <row r="22" spans="1:14" ht="12.75">
      <c r="A22" s="158"/>
      <c r="B22" s="160"/>
      <c r="C22" s="157"/>
      <c r="D22" s="157"/>
      <c r="E22" s="157"/>
      <c r="F22" s="157"/>
      <c r="G22" s="157"/>
      <c r="H22" s="157"/>
      <c r="I22" s="147"/>
      <c r="J22" s="147"/>
      <c r="K22" s="147"/>
      <c r="L22" s="157"/>
      <c r="M22" s="169"/>
      <c r="N22" s="79"/>
    </row>
    <row r="23" spans="1:14" ht="12.75">
      <c r="A23" s="158"/>
      <c r="B23" s="160"/>
      <c r="C23" s="166" t="s">
        <v>120</v>
      </c>
      <c r="D23" s="166" t="s">
        <v>106</v>
      </c>
      <c r="E23" s="166" t="s">
        <v>107</v>
      </c>
      <c r="F23" s="166" t="s">
        <v>105</v>
      </c>
      <c r="G23" s="157"/>
      <c r="H23" s="157"/>
      <c r="I23" s="147"/>
      <c r="J23" s="166" t="s">
        <v>105</v>
      </c>
      <c r="K23" s="170"/>
      <c r="L23" s="166" t="s">
        <v>121</v>
      </c>
      <c r="M23" s="166" t="s">
        <v>122</v>
      </c>
      <c r="N23" s="79"/>
    </row>
    <row r="24" spans="1:14" ht="12.75">
      <c r="A24" s="171" t="s">
        <v>123</v>
      </c>
      <c r="B24" s="172">
        <v>2008</v>
      </c>
      <c r="C24" s="167">
        <f>C8*3</f>
        <v>15930</v>
      </c>
      <c r="D24" s="167">
        <f>D8*5</f>
        <v>28500</v>
      </c>
      <c r="E24" s="167">
        <f>E8*4</f>
        <v>32000</v>
      </c>
      <c r="F24" s="167">
        <f>F8*3</f>
        <v>32130</v>
      </c>
      <c r="G24" s="173"/>
      <c r="H24" s="173"/>
      <c r="I24" s="174"/>
      <c r="J24" s="167">
        <f>J8*3</f>
        <v>28200</v>
      </c>
      <c r="K24" s="175"/>
      <c r="L24" s="167">
        <f>SUM(C24:J24)</f>
        <v>136760</v>
      </c>
      <c r="M24" s="167">
        <f>J8</f>
        <v>9400</v>
      </c>
      <c r="N24" s="79"/>
    </row>
    <row r="25" spans="1:14" ht="12.75">
      <c r="A25" s="79"/>
      <c r="B25" s="79"/>
      <c r="C25" s="84"/>
      <c r="D25" s="84"/>
      <c r="E25" s="84"/>
      <c r="F25" s="84"/>
      <c r="G25" s="79"/>
      <c r="H25" s="79"/>
      <c r="I25" s="79"/>
      <c r="J25" s="84"/>
      <c r="K25" s="82"/>
      <c r="L25" s="85"/>
      <c r="M25" s="85"/>
      <c r="N25" s="79"/>
    </row>
    <row r="26" spans="1:14" ht="12.75">
      <c r="A26" s="78" t="s">
        <v>56</v>
      </c>
      <c r="B26" s="79"/>
      <c r="C26" s="79"/>
      <c r="D26" s="79"/>
      <c r="E26" s="79"/>
      <c r="F26" s="79"/>
      <c r="G26" s="79"/>
      <c r="H26" s="79"/>
      <c r="I26" s="79"/>
      <c r="J26" s="79"/>
      <c r="K26" s="79"/>
      <c r="L26" s="79"/>
      <c r="M26" s="79"/>
      <c r="N26" s="79"/>
    </row>
    <row r="27" spans="1:14" ht="12.75">
      <c r="A27" s="79" t="s">
        <v>124</v>
      </c>
      <c r="B27" s="79"/>
      <c r="C27" s="79"/>
      <c r="D27" s="79"/>
      <c r="E27" s="79"/>
      <c r="F27" s="79"/>
      <c r="G27" s="79"/>
      <c r="H27" s="79"/>
      <c r="I27" s="79"/>
      <c r="J27" s="79"/>
      <c r="K27" s="79"/>
      <c r="L27" s="79"/>
      <c r="M27" s="79"/>
      <c r="N27" s="79"/>
    </row>
    <row r="28" spans="1:14" ht="12.75">
      <c r="A28" s="86" t="s">
        <v>125</v>
      </c>
      <c r="B28" s="79"/>
      <c r="C28" s="79"/>
      <c r="D28" s="79"/>
      <c r="E28" s="79"/>
      <c r="F28" s="79"/>
      <c r="G28" s="79"/>
      <c r="H28" s="79"/>
      <c r="I28" s="79"/>
      <c r="J28" s="79"/>
      <c r="K28" s="79"/>
      <c r="L28" s="79"/>
      <c r="M28" s="79"/>
      <c r="N28" s="79"/>
    </row>
    <row r="29" spans="1:14" ht="12.75">
      <c r="A29" s="86" t="s">
        <v>126</v>
      </c>
      <c r="B29" s="79"/>
      <c r="C29" s="79"/>
      <c r="D29" s="79"/>
      <c r="E29" s="79"/>
      <c r="F29" s="79"/>
      <c r="G29" s="79"/>
      <c r="H29" s="79"/>
      <c r="I29" s="79"/>
      <c r="J29" s="79"/>
      <c r="K29" s="79"/>
      <c r="L29" s="79"/>
      <c r="M29" s="79"/>
      <c r="N29" s="79"/>
    </row>
    <row r="30" spans="1:14" ht="12.75">
      <c r="A30" s="79" t="s">
        <v>127</v>
      </c>
      <c r="B30" s="79"/>
      <c r="C30" s="79"/>
      <c r="D30" s="79"/>
      <c r="E30" s="79"/>
      <c r="F30" s="79"/>
      <c r="G30" s="79"/>
      <c r="H30" s="79"/>
      <c r="I30" s="79"/>
      <c r="J30" s="79"/>
      <c r="K30" s="79"/>
      <c r="L30" s="79"/>
      <c r="M30" s="79"/>
      <c r="N30" s="79"/>
    </row>
    <row r="31" spans="1:14" ht="12.75">
      <c r="A31" s="79" t="s">
        <v>128</v>
      </c>
      <c r="B31" s="79"/>
      <c r="C31" s="79"/>
      <c r="D31" s="79"/>
      <c r="E31" s="79"/>
      <c r="F31" s="79"/>
      <c r="G31" s="79"/>
      <c r="H31" s="79"/>
      <c r="I31" s="79"/>
      <c r="J31" s="79"/>
      <c r="K31" s="79"/>
      <c r="L31" s="79"/>
      <c r="M31" s="79"/>
      <c r="N31" s="79"/>
    </row>
    <row r="32" spans="1:14" ht="12.75">
      <c r="A32" s="79" t="s">
        <v>129</v>
      </c>
      <c r="B32" s="79"/>
      <c r="C32" s="79"/>
      <c r="D32" s="79"/>
      <c r="E32" s="79"/>
      <c r="F32" s="79"/>
      <c r="G32" s="79"/>
      <c r="H32" s="79"/>
      <c r="I32" s="79"/>
      <c r="J32" s="79"/>
      <c r="K32" s="79"/>
      <c r="L32" s="79"/>
      <c r="M32" s="79"/>
      <c r="N32" s="79"/>
    </row>
    <row r="33" spans="1:14" ht="12.75">
      <c r="A33" s="79"/>
      <c r="B33" s="79"/>
      <c r="C33" s="79"/>
      <c r="D33" s="79"/>
      <c r="E33" s="79"/>
      <c r="F33" s="79"/>
      <c r="G33" s="79"/>
      <c r="H33" s="79"/>
      <c r="I33" s="79"/>
      <c r="J33" s="79"/>
      <c r="K33" s="79"/>
      <c r="L33" s="79"/>
      <c r="M33" s="79"/>
      <c r="N33" s="79"/>
    </row>
    <row r="34" spans="1:14" ht="12.75">
      <c r="A34" s="79"/>
      <c r="B34" s="79"/>
      <c r="C34" s="79"/>
      <c r="D34" s="79"/>
      <c r="E34" s="79"/>
      <c r="F34" s="79"/>
      <c r="G34" s="79"/>
      <c r="H34" s="79"/>
      <c r="I34" s="79"/>
      <c r="J34" s="79"/>
      <c r="K34" s="79"/>
      <c r="L34" s="79"/>
      <c r="M34" s="79"/>
      <c r="N34" s="79"/>
    </row>
    <row r="35" spans="1:14" ht="12.75">
      <c r="A35" s="79"/>
      <c r="B35" s="79"/>
      <c r="C35" s="79"/>
      <c r="D35" s="79"/>
      <c r="E35" s="79"/>
      <c r="F35" s="79"/>
      <c r="G35" s="79"/>
      <c r="H35" s="79"/>
      <c r="I35" s="79"/>
      <c r="J35" s="79"/>
      <c r="K35" s="79"/>
      <c r="L35" s="79"/>
      <c r="M35" s="79"/>
      <c r="N35" s="79"/>
    </row>
    <row r="38" ht="12.75">
      <c r="A38" s="19"/>
    </row>
    <row r="39" ht="12.75">
      <c r="A39" s="19"/>
    </row>
    <row r="40" ht="12.75">
      <c r="A40" s="19"/>
    </row>
    <row r="41" ht="12.75">
      <c r="A41" s="19"/>
    </row>
  </sheetData>
  <mergeCells count="7">
    <mergeCell ref="C5:C6"/>
    <mergeCell ref="D5:D6"/>
    <mergeCell ref="E5:E6"/>
    <mergeCell ref="H5:H6"/>
    <mergeCell ref="I5:I6"/>
    <mergeCell ref="J5:J6"/>
    <mergeCell ref="F5:G5"/>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H12"/>
  <sheetViews>
    <sheetView workbookViewId="0" topLeftCell="A1">
      <selection activeCell="B27" sqref="B27"/>
    </sheetView>
  </sheetViews>
  <sheetFormatPr defaultColWidth="11.421875" defaultRowHeight="12.75"/>
  <cols>
    <col min="1" max="1" width="26.7109375" style="0" customWidth="1"/>
    <col min="2" max="5" width="12.7109375" style="0" customWidth="1"/>
  </cols>
  <sheetData>
    <row r="1" spans="1:8" ht="12.75">
      <c r="A1" s="28" t="s">
        <v>130</v>
      </c>
      <c r="B1" s="17"/>
      <c r="C1" s="17"/>
      <c r="D1" s="17"/>
      <c r="E1" s="17"/>
      <c r="F1" s="17"/>
      <c r="G1" s="17"/>
      <c r="H1" s="17"/>
    </row>
    <row r="2" spans="1:8" ht="12.75">
      <c r="A2" s="28"/>
      <c r="B2" s="17"/>
      <c r="C2" s="17"/>
      <c r="D2" s="17"/>
      <c r="E2" s="17"/>
      <c r="F2" s="17"/>
      <c r="G2" s="17"/>
      <c r="H2" s="17"/>
    </row>
    <row r="3" spans="1:4" ht="12.75">
      <c r="A3" s="79"/>
      <c r="B3" s="87">
        <v>1980</v>
      </c>
      <c r="C3" s="88">
        <v>2008</v>
      </c>
      <c r="D3" s="79"/>
    </row>
    <row r="4" spans="1:4" ht="12.75">
      <c r="A4" s="62" t="s">
        <v>131</v>
      </c>
      <c r="B4" s="67">
        <v>61</v>
      </c>
      <c r="C4" s="89">
        <v>54.1</v>
      </c>
      <c r="D4" s="79"/>
    </row>
    <row r="5" spans="1:4" ht="12.75">
      <c r="A5" s="83" t="s">
        <v>132</v>
      </c>
      <c r="B5" s="73">
        <v>14.2</v>
      </c>
      <c r="C5" s="90">
        <v>23.8</v>
      </c>
      <c r="D5" s="79"/>
    </row>
    <row r="6" spans="1:4" ht="12.75">
      <c r="A6" s="83" t="s">
        <v>133</v>
      </c>
      <c r="B6" s="73">
        <v>10.8</v>
      </c>
      <c r="C6" s="90">
        <v>7.9</v>
      </c>
      <c r="D6" s="79"/>
    </row>
    <row r="7" spans="1:4" ht="12.75">
      <c r="A7" s="83" t="s">
        <v>134</v>
      </c>
      <c r="B7" s="73">
        <v>8.5</v>
      </c>
      <c r="C7" s="90">
        <v>6.5</v>
      </c>
      <c r="D7" s="79"/>
    </row>
    <row r="8" spans="1:4" ht="12.75">
      <c r="A8" s="83" t="s">
        <v>135</v>
      </c>
      <c r="B8" s="73">
        <v>5.5</v>
      </c>
      <c r="C8" s="90">
        <v>6.6</v>
      </c>
      <c r="D8" s="79"/>
    </row>
    <row r="9" spans="1:4" ht="12.75">
      <c r="A9" s="83" t="s">
        <v>136</v>
      </c>
      <c r="B9" s="73">
        <v>0</v>
      </c>
      <c r="C9" s="90">
        <v>1.1</v>
      </c>
      <c r="D9" s="79"/>
    </row>
    <row r="10" spans="1:4" ht="12.75">
      <c r="A10" s="93" t="s">
        <v>5</v>
      </c>
      <c r="B10" s="94">
        <v>100</v>
      </c>
      <c r="C10" s="95">
        <f>SUM(C4:C9)</f>
        <v>100</v>
      </c>
      <c r="D10" s="79"/>
    </row>
    <row r="11" spans="1:4" ht="12.75">
      <c r="A11" s="91" t="s">
        <v>137</v>
      </c>
      <c r="B11" s="82"/>
      <c r="C11" s="92"/>
      <c r="D11" s="79"/>
    </row>
    <row r="12" spans="1:4" ht="12.75">
      <c r="A12" s="79" t="s">
        <v>138</v>
      </c>
      <c r="B12" s="79"/>
      <c r="C12" s="79"/>
      <c r="D12" s="79"/>
    </row>
  </sheetData>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J29"/>
  <sheetViews>
    <sheetView workbookViewId="0" topLeftCell="A1">
      <selection activeCell="E20" sqref="E20"/>
    </sheetView>
  </sheetViews>
  <sheetFormatPr defaultColWidth="11.421875" defaultRowHeight="12" customHeight="1"/>
  <cols>
    <col min="1" max="1" width="26.7109375" style="12" customWidth="1"/>
    <col min="2" max="2" width="16.7109375" style="12" customWidth="1"/>
    <col min="3" max="7" width="12.7109375" style="12" customWidth="1"/>
    <col min="8" max="16384" width="9.7109375" style="12" customWidth="1"/>
  </cols>
  <sheetData>
    <row r="1" spans="1:10" ht="12" customHeight="1">
      <c r="A1" s="103" t="s">
        <v>61</v>
      </c>
      <c r="B1" s="96"/>
      <c r="C1" s="97"/>
      <c r="D1" s="97"/>
      <c r="E1" s="97"/>
      <c r="F1" s="97"/>
      <c r="G1" s="97"/>
      <c r="H1" s="98"/>
      <c r="I1" s="98"/>
      <c r="J1" s="99"/>
    </row>
    <row r="2" spans="1:10" ht="12" customHeight="1">
      <c r="A2" s="103"/>
      <c r="B2" s="96"/>
      <c r="C2" s="97"/>
      <c r="D2" s="97"/>
      <c r="E2" s="97"/>
      <c r="F2" s="97"/>
      <c r="G2" s="97"/>
      <c r="H2" s="98"/>
      <c r="I2" s="98"/>
      <c r="J2" s="99"/>
    </row>
    <row r="3" spans="1:10" ht="15.75" customHeight="1">
      <c r="A3" s="113" t="s">
        <v>43</v>
      </c>
      <c r="B3" s="113" t="s">
        <v>145</v>
      </c>
      <c r="C3" s="99"/>
      <c r="D3" s="99"/>
      <c r="E3" s="99"/>
      <c r="F3" s="99"/>
      <c r="G3" s="99"/>
      <c r="H3" s="99"/>
      <c r="I3" s="99"/>
      <c r="J3" s="99"/>
    </row>
    <row r="4" spans="1:10" ht="12.75" customHeight="1">
      <c r="A4" s="104" t="s">
        <v>63</v>
      </c>
      <c r="B4" s="105">
        <v>7.4</v>
      </c>
      <c r="C4" s="99"/>
      <c r="D4" s="100"/>
      <c r="E4" s="100"/>
      <c r="F4" s="100"/>
      <c r="G4" s="99"/>
      <c r="H4" s="99"/>
      <c r="I4" s="99"/>
      <c r="J4" s="99"/>
    </row>
    <row r="5" spans="1:10" ht="12.75" customHeight="1">
      <c r="A5" s="106" t="s">
        <v>44</v>
      </c>
      <c r="B5" s="107">
        <v>6.3</v>
      </c>
      <c r="C5" s="99"/>
      <c r="D5" s="99"/>
      <c r="E5" s="99"/>
      <c r="F5" s="99"/>
      <c r="G5" s="99"/>
      <c r="H5" s="99"/>
      <c r="I5" s="99"/>
      <c r="J5" s="99"/>
    </row>
    <row r="6" spans="1:10" ht="12.75" customHeight="1">
      <c r="A6" s="106" t="s">
        <v>45</v>
      </c>
      <c r="B6" s="107">
        <v>5.9</v>
      </c>
      <c r="C6" s="99"/>
      <c r="D6" s="99"/>
      <c r="E6" s="99"/>
      <c r="F6" s="99"/>
      <c r="G6" s="99"/>
      <c r="H6" s="99"/>
      <c r="I6" s="99"/>
      <c r="J6" s="99"/>
    </row>
    <row r="7" spans="1:10" ht="12.75" customHeight="1">
      <c r="A7" s="106" t="s">
        <v>46</v>
      </c>
      <c r="B7" s="107">
        <v>5.9</v>
      </c>
      <c r="C7" s="99"/>
      <c r="D7" s="99"/>
      <c r="E7" s="99"/>
      <c r="F7" s="99"/>
      <c r="G7" s="99"/>
      <c r="H7" s="99"/>
      <c r="I7" s="99"/>
      <c r="J7" s="99"/>
    </row>
    <row r="8" spans="1:10" ht="12.75" customHeight="1">
      <c r="A8" s="108" t="s">
        <v>47</v>
      </c>
      <c r="B8" s="107">
        <v>5.8</v>
      </c>
      <c r="C8" s="99"/>
      <c r="D8" s="99"/>
      <c r="E8" s="99"/>
      <c r="F8" s="99"/>
      <c r="G8" s="99"/>
      <c r="H8" s="99"/>
      <c r="I8" s="99"/>
      <c r="J8" s="101"/>
    </row>
    <row r="9" spans="1:10" ht="12.75" customHeight="1">
      <c r="A9" s="109" t="s">
        <v>48</v>
      </c>
      <c r="B9" s="107">
        <v>5.7</v>
      </c>
      <c r="C9" s="99"/>
      <c r="D9" s="99"/>
      <c r="E9" s="99"/>
      <c r="F9" s="99"/>
      <c r="G9" s="99"/>
      <c r="H9" s="99"/>
      <c r="I9" s="99"/>
      <c r="J9" s="99"/>
    </row>
    <row r="10" spans="1:10" ht="12.75" customHeight="1">
      <c r="A10" s="106" t="s">
        <v>49</v>
      </c>
      <c r="B10" s="107">
        <v>5.7</v>
      </c>
      <c r="C10" s="99"/>
      <c r="D10" s="99"/>
      <c r="E10" s="99"/>
      <c r="F10" s="99"/>
      <c r="G10" s="99"/>
      <c r="H10" s="99"/>
      <c r="I10" s="99"/>
      <c r="J10" s="99"/>
    </row>
    <row r="11" spans="1:10" ht="12.75" customHeight="1">
      <c r="A11" s="106" t="s">
        <v>50</v>
      </c>
      <c r="B11" s="107">
        <v>5.6</v>
      </c>
      <c r="C11" s="99"/>
      <c r="D11" s="99"/>
      <c r="E11" s="99"/>
      <c r="F11" s="99"/>
      <c r="G11" s="99"/>
      <c r="H11" s="99"/>
      <c r="I11" s="99"/>
      <c r="J11" s="99"/>
    </row>
    <row r="12" spans="1:10" ht="12.75" customHeight="1">
      <c r="A12" s="106" t="s">
        <v>51</v>
      </c>
      <c r="B12" s="107">
        <v>5</v>
      </c>
      <c r="C12" s="99"/>
      <c r="D12" s="99"/>
      <c r="E12" s="99"/>
      <c r="F12" s="99"/>
      <c r="G12" s="99"/>
      <c r="H12" s="99"/>
      <c r="I12" s="99"/>
      <c r="J12" s="99"/>
    </row>
    <row r="13" spans="1:10" ht="12.75" customHeight="1">
      <c r="A13" s="106" t="s">
        <v>52</v>
      </c>
      <c r="B13" s="107">
        <v>4.9</v>
      </c>
      <c r="C13" s="99"/>
      <c r="D13" s="99"/>
      <c r="E13" s="99"/>
      <c r="F13" s="99"/>
      <c r="G13" s="99"/>
      <c r="H13" s="99"/>
      <c r="I13" s="99"/>
      <c r="J13" s="99"/>
    </row>
    <row r="14" spans="1:10" ht="12.75" customHeight="1">
      <c r="A14" s="106" t="s">
        <v>53</v>
      </c>
      <c r="B14" s="107">
        <v>4.8</v>
      </c>
      <c r="C14" s="99"/>
      <c r="D14" s="99"/>
      <c r="E14" s="99"/>
      <c r="F14" s="99"/>
      <c r="G14" s="99"/>
      <c r="H14" s="99"/>
      <c r="I14" s="99"/>
      <c r="J14" s="99"/>
    </row>
    <row r="15" spans="1:10" ht="12.75" customHeight="1">
      <c r="A15" s="114" t="s">
        <v>54</v>
      </c>
      <c r="B15" s="115">
        <v>4.7</v>
      </c>
      <c r="C15" s="99"/>
      <c r="D15" s="99"/>
      <c r="E15" s="99"/>
      <c r="F15" s="99"/>
      <c r="G15" s="99"/>
      <c r="H15" s="99"/>
      <c r="I15" s="99"/>
      <c r="J15" s="99"/>
    </row>
    <row r="16" spans="1:10" ht="12" customHeight="1">
      <c r="A16" s="110"/>
      <c r="B16" s="111"/>
      <c r="C16" s="99"/>
      <c r="D16" s="99"/>
      <c r="E16" s="99"/>
      <c r="F16" s="99"/>
      <c r="G16" s="99"/>
      <c r="H16" s="99"/>
      <c r="I16" s="99"/>
      <c r="J16" s="99"/>
    </row>
    <row r="17" spans="1:10" ht="12" customHeight="1">
      <c r="A17" s="16" t="s">
        <v>62</v>
      </c>
      <c r="B17" s="112"/>
      <c r="C17" s="99"/>
      <c r="D17"/>
      <c r="E17"/>
      <c r="F17"/>
      <c r="G17"/>
      <c r="H17" s="99"/>
      <c r="I17" s="99"/>
      <c r="J17" s="99"/>
    </row>
    <row r="18" spans="1:10" ht="12" customHeight="1">
      <c r="A18" s="100"/>
      <c r="B18" s="100"/>
      <c r="C18" s="99"/>
      <c r="D18"/>
      <c r="E18"/>
      <c r="F18"/>
      <c r="G18"/>
      <c r="H18" s="99"/>
      <c r="I18" s="99"/>
      <c r="J18" s="102"/>
    </row>
    <row r="19" spans="1:10" ht="12" customHeight="1">
      <c r="A19" s="100"/>
      <c r="B19" s="100"/>
      <c r="C19" s="99"/>
      <c r="D19"/>
      <c r="E19"/>
      <c r="F19"/>
      <c r="G19"/>
      <c r="H19" s="99"/>
      <c r="I19" s="99"/>
      <c r="J19" s="102"/>
    </row>
    <row r="20" spans="1:10" ht="12" customHeight="1">
      <c r="A20" s="100"/>
      <c r="B20" s="100"/>
      <c r="C20" s="99"/>
      <c r="D20"/>
      <c r="E20"/>
      <c r="F20"/>
      <c r="G20"/>
      <c r="H20" s="99"/>
      <c r="I20" s="99"/>
      <c r="J20" s="102"/>
    </row>
    <row r="21" spans="1:10" ht="12" customHeight="1">
      <c r="A21" s="100"/>
      <c r="B21" s="100"/>
      <c r="C21" s="99"/>
      <c r="D21"/>
      <c r="E21"/>
      <c r="F21"/>
      <c r="G21"/>
      <c r="H21" s="99"/>
      <c r="I21" s="99"/>
      <c r="J21" s="102"/>
    </row>
    <row r="22" spans="1:10" ht="12" customHeight="1">
      <c r="A22" s="100"/>
      <c r="B22" s="100"/>
      <c r="C22" s="99"/>
      <c r="D22"/>
      <c r="E22"/>
      <c r="F22"/>
      <c r="G22"/>
      <c r="H22" s="99"/>
      <c r="I22" s="99"/>
      <c r="J22" s="99"/>
    </row>
    <row r="23" spans="1:10" ht="12" customHeight="1">
      <c r="A23" s="100"/>
      <c r="B23" s="100"/>
      <c r="C23" s="99"/>
      <c r="D23"/>
      <c r="E23"/>
      <c r="F23"/>
      <c r="G23"/>
      <c r="H23" s="99"/>
      <c r="I23" s="99"/>
      <c r="J23" s="99"/>
    </row>
    <row r="24" spans="1:7" ht="12" customHeight="1">
      <c r="A24" s="13"/>
      <c r="B24" s="13"/>
      <c r="D24"/>
      <c r="E24"/>
      <c r="F24"/>
      <c r="G24"/>
    </row>
    <row r="25" spans="1:7" ht="12" customHeight="1">
      <c r="A25" s="13"/>
      <c r="B25" s="13"/>
      <c r="D25"/>
      <c r="E25"/>
      <c r="F25"/>
      <c r="G25"/>
    </row>
    <row r="26" spans="1:7" ht="12" customHeight="1">
      <c r="A26" s="13"/>
      <c r="B26" s="13"/>
      <c r="D26"/>
      <c r="E26"/>
      <c r="F26"/>
      <c r="G26"/>
    </row>
    <row r="27" spans="1:7" ht="12" customHeight="1">
      <c r="A27" s="13"/>
      <c r="B27" s="13"/>
      <c r="D27"/>
      <c r="E27"/>
      <c r="F27"/>
      <c r="G27"/>
    </row>
    <row r="28" spans="1:7" ht="12" customHeight="1">
      <c r="A28" s="13"/>
      <c r="B28" s="13"/>
      <c r="D28"/>
      <c r="E28"/>
      <c r="F28"/>
      <c r="G28"/>
    </row>
    <row r="29" ht="12" customHeight="1">
      <c r="B29" s="14"/>
    </row>
  </sheetData>
  <printOptions/>
  <pageMargins left="0.75" right="0.75" top="1" bottom="1" header="0.4921259845" footer="0.49212598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24"/>
  <sheetViews>
    <sheetView workbookViewId="0" topLeftCell="A1">
      <selection activeCell="H6" sqref="H6"/>
    </sheetView>
  </sheetViews>
  <sheetFormatPr defaultColWidth="11.421875" defaultRowHeight="12.75"/>
  <cols>
    <col min="1" max="8" width="11.7109375" style="0" customWidth="1"/>
  </cols>
  <sheetData>
    <row r="1" spans="1:7" ht="15.75" customHeight="1">
      <c r="A1" s="118" t="s">
        <v>146</v>
      </c>
      <c r="B1" s="119"/>
      <c r="C1" s="119"/>
      <c r="D1" s="119"/>
      <c r="E1" s="119"/>
      <c r="F1" s="119"/>
      <c r="G1" s="120"/>
    </row>
    <row r="2" spans="1:7" ht="12.75">
      <c r="A2" s="121" t="s">
        <v>147</v>
      </c>
      <c r="B2" s="122"/>
      <c r="C2" s="122"/>
      <c r="D2" s="122"/>
      <c r="E2" s="122"/>
      <c r="F2" s="122"/>
      <c r="G2" s="123"/>
    </row>
    <row r="3" spans="1:7" ht="25.5" customHeight="1">
      <c r="A3" s="124" t="s">
        <v>148</v>
      </c>
      <c r="B3" s="125"/>
      <c r="C3" s="125"/>
      <c r="D3" s="125"/>
      <c r="E3" s="125"/>
      <c r="F3" s="125"/>
      <c r="G3" s="126"/>
    </row>
    <row r="4" spans="1:7" ht="69.75" customHeight="1">
      <c r="A4" s="124" t="s">
        <v>149</v>
      </c>
      <c r="B4" s="125"/>
      <c r="C4" s="125"/>
      <c r="D4" s="125"/>
      <c r="E4" s="125"/>
      <c r="F4" s="125"/>
      <c r="G4" s="126"/>
    </row>
    <row r="5" spans="1:7" ht="39.75" customHeight="1">
      <c r="A5" s="124" t="s">
        <v>150</v>
      </c>
      <c r="B5" s="125"/>
      <c r="C5" s="125"/>
      <c r="D5" s="125"/>
      <c r="E5" s="125"/>
      <c r="F5" s="125"/>
      <c r="G5" s="126"/>
    </row>
    <row r="6" spans="1:7" ht="54.75" customHeight="1">
      <c r="A6" s="124" t="s">
        <v>151</v>
      </c>
      <c r="B6" s="125"/>
      <c r="C6" s="125"/>
      <c r="D6" s="125"/>
      <c r="E6" s="125"/>
      <c r="F6" s="125"/>
      <c r="G6" s="126"/>
    </row>
    <row r="7" spans="1:7" ht="39.75" customHeight="1">
      <c r="A7" s="124" t="s">
        <v>152</v>
      </c>
      <c r="B7" s="125"/>
      <c r="C7" s="125"/>
      <c r="D7" s="125"/>
      <c r="E7" s="125"/>
      <c r="F7" s="125"/>
      <c r="G7" s="126"/>
    </row>
    <row r="8" spans="1:7" ht="12.75">
      <c r="A8" s="127" t="s">
        <v>153</v>
      </c>
      <c r="B8" s="128"/>
      <c r="C8" s="128"/>
      <c r="D8" s="128"/>
      <c r="E8" s="128"/>
      <c r="F8" s="128"/>
      <c r="G8" s="129"/>
    </row>
    <row r="9" spans="1:7" ht="12.75">
      <c r="A9" s="127" t="s">
        <v>154</v>
      </c>
      <c r="B9" s="128"/>
      <c r="C9" s="128"/>
      <c r="D9" s="128"/>
      <c r="E9" s="128"/>
      <c r="F9" s="128"/>
      <c r="G9" s="129"/>
    </row>
    <row r="10" spans="1:7" ht="12.75">
      <c r="A10" s="127" t="s">
        <v>155</v>
      </c>
      <c r="B10" s="128"/>
      <c r="C10" s="128"/>
      <c r="D10" s="128"/>
      <c r="E10" s="128"/>
      <c r="F10" s="128"/>
      <c r="G10" s="129"/>
    </row>
    <row r="11" spans="1:7" ht="12.75">
      <c r="A11" s="127" t="s">
        <v>156</v>
      </c>
      <c r="B11" s="128"/>
      <c r="C11" s="128"/>
      <c r="D11" s="128"/>
      <c r="E11" s="128"/>
      <c r="F11" s="128"/>
      <c r="G11" s="129"/>
    </row>
    <row r="12" spans="1:7" ht="25.5" customHeight="1">
      <c r="A12" s="124" t="s">
        <v>157</v>
      </c>
      <c r="B12" s="125"/>
      <c r="C12" s="125"/>
      <c r="D12" s="125"/>
      <c r="E12" s="125"/>
      <c r="F12" s="125"/>
      <c r="G12" s="126"/>
    </row>
    <row r="13" spans="1:7" ht="39.75" customHeight="1">
      <c r="A13" s="124" t="s">
        <v>158</v>
      </c>
      <c r="B13" s="125"/>
      <c r="C13" s="125"/>
      <c r="D13" s="125"/>
      <c r="E13" s="125"/>
      <c r="F13" s="125"/>
      <c r="G13" s="126"/>
    </row>
    <row r="14" spans="1:7" ht="39.75" customHeight="1">
      <c r="A14" s="130" t="s">
        <v>159</v>
      </c>
      <c r="B14" s="131"/>
      <c r="C14" s="131"/>
      <c r="D14" s="131"/>
      <c r="E14" s="131"/>
      <c r="F14" s="131"/>
      <c r="G14" s="132"/>
    </row>
    <row r="15" spans="1:7" ht="12.75">
      <c r="A15" s="121" t="s">
        <v>160</v>
      </c>
      <c r="B15" s="122"/>
      <c r="C15" s="122"/>
      <c r="D15" s="122"/>
      <c r="E15" s="122"/>
      <c r="F15" s="122"/>
      <c r="G15" s="123"/>
    </row>
    <row r="16" spans="1:8" ht="30" customHeight="1">
      <c r="A16" s="124" t="s">
        <v>161</v>
      </c>
      <c r="B16" s="125"/>
      <c r="C16" s="125"/>
      <c r="D16" s="125"/>
      <c r="E16" s="125"/>
      <c r="F16" s="125"/>
      <c r="G16" s="126"/>
      <c r="H16" s="117"/>
    </row>
    <row r="17" spans="1:8" ht="39.75" customHeight="1">
      <c r="A17" s="124" t="s">
        <v>162</v>
      </c>
      <c r="B17" s="125"/>
      <c r="C17" s="125"/>
      <c r="D17" s="125"/>
      <c r="E17" s="125"/>
      <c r="F17" s="125"/>
      <c r="G17" s="126"/>
      <c r="H17" s="117"/>
    </row>
    <row r="18" spans="1:8" ht="30" customHeight="1">
      <c r="A18" s="124" t="s">
        <v>163</v>
      </c>
      <c r="B18" s="125"/>
      <c r="C18" s="125"/>
      <c r="D18" s="125"/>
      <c r="E18" s="125"/>
      <c r="F18" s="125"/>
      <c r="G18" s="126"/>
      <c r="H18" s="117"/>
    </row>
    <row r="19" spans="1:8" ht="30" customHeight="1">
      <c r="A19" s="124" t="s">
        <v>164</v>
      </c>
      <c r="B19" s="125"/>
      <c r="C19" s="125"/>
      <c r="D19" s="125"/>
      <c r="E19" s="125"/>
      <c r="F19" s="125"/>
      <c r="G19" s="126"/>
      <c r="H19" s="117"/>
    </row>
    <row r="20" spans="1:8" ht="30" customHeight="1">
      <c r="A20" s="130" t="s">
        <v>165</v>
      </c>
      <c r="B20" s="131"/>
      <c r="C20" s="131"/>
      <c r="D20" s="131"/>
      <c r="E20" s="131"/>
      <c r="F20" s="131"/>
      <c r="G20" s="132"/>
      <c r="H20" s="117"/>
    </row>
    <row r="21" spans="1:7" ht="12.75">
      <c r="A21" s="121" t="s">
        <v>166</v>
      </c>
      <c r="B21" s="122"/>
      <c r="C21" s="122"/>
      <c r="D21" s="122"/>
      <c r="E21" s="122"/>
      <c r="F21" s="122"/>
      <c r="G21" s="123"/>
    </row>
    <row r="22" spans="1:7" ht="69.75" customHeight="1">
      <c r="A22" s="130" t="s">
        <v>167</v>
      </c>
      <c r="B22" s="131"/>
      <c r="C22" s="131"/>
      <c r="D22" s="131"/>
      <c r="E22" s="131"/>
      <c r="F22" s="131"/>
      <c r="G22" s="132"/>
    </row>
    <row r="23" spans="1:7" ht="12.75">
      <c r="A23" s="121" t="s">
        <v>168</v>
      </c>
      <c r="B23" s="122"/>
      <c r="C23" s="122"/>
      <c r="D23" s="122"/>
      <c r="E23" s="122"/>
      <c r="F23" s="122"/>
      <c r="G23" s="123"/>
    </row>
    <row r="24" spans="1:7" ht="90" customHeight="1">
      <c r="A24" s="130" t="s">
        <v>169</v>
      </c>
      <c r="B24" s="131"/>
      <c r="C24" s="131"/>
      <c r="D24" s="131"/>
      <c r="E24" s="131"/>
      <c r="F24" s="131"/>
      <c r="G24" s="132"/>
    </row>
  </sheetData>
  <mergeCells count="16">
    <mergeCell ref="A20:G20"/>
    <mergeCell ref="A22:G22"/>
    <mergeCell ref="A24:G24"/>
    <mergeCell ref="A1:G1"/>
    <mergeCell ref="A16:G16"/>
    <mergeCell ref="A17:G17"/>
    <mergeCell ref="A18:G18"/>
    <mergeCell ref="A19:G19"/>
    <mergeCell ref="A7:G7"/>
    <mergeCell ref="A12:G12"/>
    <mergeCell ref="A13:G13"/>
    <mergeCell ref="A14:G14"/>
    <mergeCell ref="A3:G3"/>
    <mergeCell ref="A4:G4"/>
    <mergeCell ref="A5:G5"/>
    <mergeCell ref="A6:G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profutil</dc:creator>
  <cp:keywords/>
  <dc:description/>
  <cp:lastModifiedBy>esquiepa</cp:lastModifiedBy>
  <cp:lastPrinted>2009-12-01T10:34:37Z</cp:lastPrinted>
  <dcterms:created xsi:type="dcterms:W3CDTF">2005-10-11T13:04:11Z</dcterms:created>
  <dcterms:modified xsi:type="dcterms:W3CDTF">2010-01-29T13:54:36Z</dcterms:modified>
  <cp:category/>
  <cp:version/>
  <cp:contentType/>
  <cp:contentStatus/>
</cp:coreProperties>
</file>